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drawings/drawing5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drawings/drawing6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drawings/drawing7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drawings/drawing8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drawings/drawing9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3.xml" ContentType="application/vnd.openxmlformats-officedocument.spreadsheetml.pivotTable+xml"/>
  <Override PartName="/xl/drawings/drawing10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pivotTables/pivotTable64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0.xml" ContentType="application/vnd.openxmlformats-officedocument.spreadsheetml.pivotTable+xml"/>
  <Override PartName="/xl/drawings/drawing11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pivotTables/pivotTable7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7.xml" ContentType="application/vnd.openxmlformats-officedocument.spreadsheetml.pivotTable+xml"/>
  <Override PartName="/xl/drawings/drawing12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pivotTables/pivotTable78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4.xml" ContentType="application/vnd.openxmlformats-officedocument.spreadsheetml.pivot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ASAP Website Documents\"/>
    </mc:Choice>
  </mc:AlternateContent>
  <bookViews>
    <workbookView xWindow="0" yWindow="0" windowWidth="28800" windowHeight="13635"/>
  </bookViews>
  <sheets>
    <sheet name="Summary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1" r:id="rId10"/>
    <sheet name="Oct" sheetId="12" r:id="rId11"/>
    <sheet name="Nov" sheetId="13" r:id="rId12"/>
    <sheet name="Dec" sheetId="14" r:id="rId13"/>
  </sheets>
  <calcPr calcId="162913"/>
  <pivotCaches>
    <pivotCache cacheId="0" r:id="rId14"/>
    <pivotCache cacheId="1" r:id="rId15"/>
    <pivotCache cacheId="2" r:id="rId16"/>
    <pivotCache cacheId="3" r:id="rId17"/>
    <pivotCache cacheId="4" r:id="rId18"/>
    <pivotCache cacheId="5" r:id="rId19"/>
    <pivotCache cacheId="6" r:id="rId20"/>
    <pivotCache cacheId="7" r:id="rId21"/>
    <pivotCache cacheId="8" r:id="rId22"/>
    <pivotCache cacheId="9" r:id="rId23"/>
    <pivotCache cacheId="10" r:id="rId24"/>
    <pivotCache cacheId="11" r:id="rId2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4" l="1"/>
  <c r="G6" i="14"/>
  <c r="G5" i="14"/>
  <c r="G4" i="14"/>
  <c r="G3" i="14"/>
  <c r="G7" i="13"/>
  <c r="G6" i="13"/>
  <c r="G5" i="13"/>
  <c r="G4" i="13"/>
  <c r="G3" i="13"/>
  <c r="G6" i="12"/>
  <c r="G5" i="12"/>
  <c r="G4" i="12"/>
  <c r="G3" i="12"/>
  <c r="G4" i="11"/>
  <c r="G3" i="11"/>
  <c r="G10" i="9"/>
  <c r="G9" i="9"/>
  <c r="G8" i="9"/>
  <c r="G7" i="9"/>
  <c r="G6" i="9"/>
  <c r="G5" i="9"/>
  <c r="G4" i="9"/>
  <c r="G3" i="9"/>
  <c r="G9" i="8"/>
  <c r="G8" i="8"/>
  <c r="G7" i="8"/>
  <c r="G6" i="8"/>
  <c r="G5" i="8"/>
  <c r="G4" i="8"/>
  <c r="G3" i="8"/>
  <c r="G11" i="7"/>
  <c r="G10" i="7"/>
  <c r="G9" i="7"/>
  <c r="G8" i="7"/>
  <c r="G7" i="7"/>
  <c r="G6" i="7"/>
  <c r="G5" i="7"/>
  <c r="G4" i="7"/>
  <c r="G3" i="7"/>
  <c r="G7" i="6"/>
  <c r="S38" i="13"/>
  <c r="S34" i="12"/>
  <c r="S37" i="11"/>
  <c r="S33" i="9"/>
  <c r="S36" i="8"/>
  <c r="S33" i="14"/>
  <c r="S38" i="8"/>
  <c r="S32" i="13"/>
  <c r="S35" i="7"/>
  <c r="S35" i="13"/>
  <c r="S34" i="11"/>
  <c r="S38" i="14"/>
  <c r="S34" i="13"/>
  <c r="S32" i="12"/>
  <c r="S33" i="11"/>
  <c r="S36" i="9"/>
  <c r="S32" i="8"/>
  <c r="S36" i="13"/>
  <c r="S38" i="9"/>
  <c r="S37" i="8"/>
  <c r="S34" i="14"/>
  <c r="S37" i="13"/>
  <c r="S35" i="12"/>
  <c r="S36" i="11"/>
  <c r="S32" i="9"/>
  <c r="S35" i="8"/>
  <c r="S35" i="11"/>
  <c r="S36" i="12"/>
  <c r="S32" i="14"/>
  <c r="S34" i="9"/>
  <c r="S38" i="12"/>
  <c r="S37" i="14"/>
  <c r="S33" i="13"/>
  <c r="S37" i="12"/>
  <c r="S32" i="11"/>
  <c r="S35" i="9"/>
  <c r="S37" i="7"/>
  <c r="S33" i="7"/>
  <c r="S36" i="7"/>
  <c r="S35" i="14"/>
  <c r="S33" i="12"/>
  <c r="S32" i="7"/>
  <c r="S34" i="8"/>
  <c r="S34" i="7"/>
  <c r="S33" i="8"/>
  <c r="S36" i="14"/>
  <c r="S38" i="7"/>
  <c r="S38" i="11"/>
  <c r="S37" i="9"/>
  <c r="S36" i="1"/>
  <c r="S34" i="1"/>
  <c r="S35" i="1"/>
  <c r="S37" i="1"/>
  <c r="G8" i="2" l="1"/>
  <c r="H5" i="2"/>
  <c r="G6" i="2"/>
  <c r="H6" i="2"/>
  <c r="G4" i="2"/>
  <c r="K5" i="2"/>
  <c r="M7" i="2"/>
  <c r="G5" i="2"/>
  <c r="I7" i="2"/>
  <c r="L5" i="2"/>
  <c r="K8" i="2"/>
  <c r="I6" i="2"/>
  <c r="M4" i="2"/>
  <c r="J7" i="2"/>
  <c r="H7" i="2"/>
  <c r="I4" i="2"/>
  <c r="K7" i="2"/>
  <c r="M6" i="2"/>
  <c r="I8" i="2"/>
  <c r="H4" i="2"/>
  <c r="K4" i="2"/>
  <c r="L6" i="2"/>
  <c r="M8" i="2"/>
  <c r="J6" i="2"/>
  <c r="L7" i="2"/>
  <c r="G7" i="2"/>
  <c r="L4" i="2"/>
  <c r="H8" i="2"/>
  <c r="M5" i="2"/>
  <c r="I5" i="2"/>
  <c r="K6" i="2"/>
  <c r="L8" i="2"/>
  <c r="J4" i="2"/>
  <c r="J5" i="2"/>
  <c r="G6" i="6"/>
  <c r="G5" i="6"/>
  <c r="G4" i="6"/>
  <c r="G3" i="6"/>
  <c r="S37" i="6"/>
  <c r="S32" i="6"/>
  <c r="S33" i="6"/>
  <c r="S35" i="6"/>
  <c r="S34" i="6"/>
  <c r="S38" i="6"/>
  <c r="S36" i="6"/>
  <c r="F8" i="2" l="1"/>
  <c r="F6" i="2"/>
  <c r="F7" i="2"/>
  <c r="F5" i="2"/>
  <c r="F4" i="2"/>
  <c r="G6" i="5"/>
  <c r="G5" i="5"/>
  <c r="G4" i="5"/>
  <c r="G3" i="5"/>
  <c r="G10" i="4"/>
  <c r="G9" i="4"/>
  <c r="G8" i="4"/>
  <c r="G7" i="4"/>
  <c r="G6" i="4"/>
  <c r="G5" i="4"/>
  <c r="G4" i="4"/>
  <c r="G3" i="4"/>
  <c r="G5" i="3"/>
  <c r="G6" i="3"/>
  <c r="G7" i="3"/>
  <c r="G8" i="3"/>
  <c r="G9" i="3"/>
  <c r="G4" i="3"/>
  <c r="G3" i="3"/>
  <c r="A8" i="2"/>
  <c r="A7" i="2"/>
  <c r="A6" i="2"/>
  <c r="A5" i="2"/>
  <c r="A4" i="2"/>
  <c r="S33" i="5"/>
  <c r="S37" i="3"/>
  <c r="S37" i="5"/>
  <c r="S36" i="3"/>
  <c r="S32" i="4"/>
  <c r="S35" i="3"/>
  <c r="S34" i="3"/>
  <c r="S33" i="3"/>
  <c r="S32" i="5"/>
  <c r="S35" i="5"/>
  <c r="S36" i="5"/>
  <c r="S38" i="4"/>
  <c r="S33" i="4"/>
  <c r="S35" i="4"/>
  <c r="S34" i="4"/>
  <c r="S34" i="5"/>
  <c r="S37" i="4"/>
  <c r="S38" i="5"/>
  <c r="S36" i="4"/>
  <c r="S32" i="3"/>
  <c r="S38" i="3"/>
  <c r="C8" i="2" l="1"/>
  <c r="C4" i="2"/>
  <c r="E8" i="2"/>
  <c r="D5" i="2"/>
  <c r="D8" i="2"/>
  <c r="E4" i="2"/>
  <c r="C5" i="2"/>
  <c r="D4" i="2"/>
  <c r="E5" i="2"/>
  <c r="C6" i="2"/>
  <c r="C7" i="2"/>
  <c r="D7" i="2"/>
  <c r="D6" i="2"/>
  <c r="E6" i="2"/>
  <c r="E7" i="2"/>
  <c r="G16" i="1"/>
  <c r="G15" i="1"/>
  <c r="G14" i="1"/>
  <c r="G13" i="1"/>
  <c r="G12" i="1"/>
  <c r="G11" i="1"/>
  <c r="S32" i="1"/>
  <c r="S33" i="1"/>
  <c r="S38" i="1"/>
  <c r="B7" i="2" l="1"/>
  <c r="N7" i="2" s="1"/>
  <c r="B8" i="2"/>
  <c r="N8" i="2" s="1"/>
  <c r="B5" i="2"/>
  <c r="N5" i="2" s="1"/>
  <c r="B6" i="2"/>
  <c r="N6" i="2" s="1"/>
  <c r="B4" i="2"/>
  <c r="N4" i="2" s="1"/>
  <c r="G10" i="1"/>
  <c r="G9" i="1"/>
  <c r="G8" i="1"/>
  <c r="G7" i="1"/>
  <c r="G3" i="1" l="1"/>
  <c r="G4" i="1"/>
  <c r="G5" i="1"/>
  <c r="G6" i="1"/>
</calcChain>
</file>

<file path=xl/sharedStrings.xml><?xml version="1.0" encoding="utf-8"?>
<sst xmlns="http://schemas.openxmlformats.org/spreadsheetml/2006/main" count="1908" uniqueCount="149">
  <si>
    <t>Resident</t>
  </si>
  <si>
    <t>Room</t>
  </si>
  <si>
    <t>Antibiotic</t>
  </si>
  <si>
    <t>Start Date</t>
  </si>
  <si>
    <t>Stop Date</t>
  </si>
  <si>
    <t>Days of Therapy</t>
  </si>
  <si>
    <t>Test Date</t>
  </si>
  <si>
    <t>Pathogen</t>
  </si>
  <si>
    <t>Community</t>
  </si>
  <si>
    <t>Facility</t>
  </si>
  <si>
    <t>Prescriber</t>
  </si>
  <si>
    <t>Lab Sent</t>
  </si>
  <si>
    <t>Criteria Met?</t>
  </si>
  <si>
    <t>135B</t>
  </si>
  <si>
    <t>UTI</t>
  </si>
  <si>
    <t>nitrofurantoin</t>
  </si>
  <si>
    <t>Dr. Lexin</t>
  </si>
  <si>
    <t>No</t>
  </si>
  <si>
    <t>Yes</t>
  </si>
  <si>
    <t>156A</t>
  </si>
  <si>
    <t>SSTI</t>
  </si>
  <si>
    <t>cephalexin</t>
  </si>
  <si>
    <t>PA Cillin</t>
  </si>
  <si>
    <t>None</t>
  </si>
  <si>
    <t>NA</t>
  </si>
  <si>
    <t>251B</t>
  </si>
  <si>
    <t>ciprofloxacin</t>
  </si>
  <si>
    <t>E coli</t>
  </si>
  <si>
    <t>Diagnosis</t>
  </si>
  <si>
    <t>Result Date</t>
  </si>
  <si>
    <t>Community vs. Facility</t>
  </si>
  <si>
    <t>Proteus mirabilis</t>
  </si>
  <si>
    <t>551A</t>
  </si>
  <si>
    <t>PNA</t>
  </si>
  <si>
    <t>azithromycin</t>
  </si>
  <si>
    <t>Grand Total</t>
  </si>
  <si>
    <t>Dr. Peni</t>
  </si>
  <si>
    <t>431B</t>
  </si>
  <si>
    <t>amoxicillin-clavulanate</t>
  </si>
  <si>
    <t>C difficile</t>
  </si>
  <si>
    <t>vancomycin po</t>
  </si>
  <si>
    <t>Prescribers</t>
  </si>
  <si>
    <t>A</t>
  </si>
  <si>
    <t>B</t>
  </si>
  <si>
    <t>C</t>
  </si>
  <si>
    <t>D</t>
  </si>
  <si>
    <t>E</t>
  </si>
  <si>
    <t>F</t>
  </si>
  <si>
    <t>G</t>
  </si>
  <si>
    <t>January Infection and Antibiotic Start Log</t>
  </si>
  <si>
    <t>Number</t>
  </si>
  <si>
    <t>Days</t>
  </si>
  <si>
    <t>ABX by Prescribers</t>
  </si>
  <si>
    <t>Infection Origin</t>
  </si>
  <si>
    <t>Assessment Tool</t>
  </si>
  <si>
    <t>Summary 1</t>
  </si>
  <si>
    <t>Summary 2</t>
  </si>
  <si>
    <t>UA, reflex C&amp;S</t>
  </si>
  <si>
    <t>301A</t>
  </si>
  <si>
    <t>Influenza</t>
  </si>
  <si>
    <t>oseltamivir</t>
  </si>
  <si>
    <t>Dr. Gripe</t>
  </si>
  <si>
    <t>Flu swab</t>
  </si>
  <si>
    <t>Influenza A</t>
  </si>
  <si>
    <t>H</t>
  </si>
  <si>
    <t>301B</t>
  </si>
  <si>
    <t>I</t>
  </si>
  <si>
    <t>302A</t>
  </si>
  <si>
    <t>J</t>
  </si>
  <si>
    <t>303A</t>
  </si>
  <si>
    <t>Negative</t>
  </si>
  <si>
    <t>K</t>
  </si>
  <si>
    <t>303B</t>
  </si>
  <si>
    <t>Pneumonia</t>
  </si>
  <si>
    <t>Used</t>
  </si>
  <si>
    <t>Total Resident-Day (RD)</t>
  </si>
  <si>
    <t>Antibiotic Start / 1000 RD</t>
  </si>
  <si>
    <t>Days of Therapy / 1000 RD</t>
  </si>
  <si>
    <t>Culture f/u at 48-72h?</t>
  </si>
  <si>
    <t>C difficile PCR</t>
  </si>
  <si>
    <t>levofloxacin</t>
  </si>
  <si>
    <t>No. of Antibiotics</t>
  </si>
  <si>
    <t>Met Criteria to Start ABX</t>
  </si>
  <si>
    <t>Used Assessment Tool</t>
  </si>
  <si>
    <t>Did Not Use Assessment Tool</t>
  </si>
  <si>
    <t>UA, reflex C&amp;S / 1000 RD</t>
  </si>
  <si>
    <t>Parameter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</si>
  <si>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</si>
  <si>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</si>
  <si>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</si>
  <si>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</si>
  <si>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</si>
  <si>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</si>
  <si>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</si>
  <si>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</si>
  <si>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</si>
  <si>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</si>
  <si>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</si>
  <si>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</si>
  <si>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</si>
  <si>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Trend</t>
  </si>
  <si>
    <t>Assessment / SBAR Tool Completed?</t>
  </si>
  <si>
    <t>Antibiotic Use and Infection Assessment Trends</t>
  </si>
  <si>
    <t>PA Mycin</t>
  </si>
  <si>
    <t>Klebsiella pneumoniae</t>
  </si>
  <si>
    <t>February Infection and Antibiotic Start Log</t>
  </si>
  <si>
    <t>Antibiotics by Prescribers</t>
  </si>
  <si>
    <t>Antibiotics</t>
  </si>
  <si>
    <t>March Infection and Antibiotic Start Log</t>
  </si>
  <si>
    <t>Dr. Eschar</t>
  </si>
  <si>
    <t>Wound swab</t>
  </si>
  <si>
    <t>Streptococcus pyogenes</t>
  </si>
  <si>
    <t>321A</t>
  </si>
  <si>
    <t>sulfamethoxazole-trimethoprim</t>
  </si>
  <si>
    <t>Dr. Mycin</t>
  </si>
  <si>
    <t>cefixime</t>
  </si>
  <si>
    <t>MRSA</t>
  </si>
  <si>
    <t>April Infection and Antibiotic Start Log</t>
  </si>
  <si>
    <t>541B</t>
  </si>
  <si>
    <t>Dr. Cillin</t>
  </si>
  <si>
    <t>4/31/6</t>
  </si>
  <si>
    <t>Morganella species</t>
  </si>
  <si>
    <t>Legionella antigen</t>
  </si>
  <si>
    <t>Legionella</t>
  </si>
  <si>
    <t>May Infection and Antibiotic Start Log</t>
  </si>
  <si>
    <t>amoxicillin</t>
  </si>
  <si>
    <t>metronidazole</t>
  </si>
  <si>
    <t>C difficle PCR</t>
  </si>
  <si>
    <t>June Infection and Antibiotic Start Log</t>
  </si>
  <si>
    <t>S pneumoniae urine antigen</t>
  </si>
  <si>
    <t>Streptococcus pneumoniae</t>
  </si>
  <si>
    <t>Sputum culture</t>
  </si>
  <si>
    <t>Haemophilus influenza</t>
  </si>
  <si>
    <t>July Infection and Antibiotic Start Log</t>
  </si>
  <si>
    <t>clindamycin</t>
  </si>
  <si>
    <t>wound swab</t>
  </si>
  <si>
    <t>Streptococcus agalactiae</t>
  </si>
  <si>
    <t>August Infection and Antibiotic Start Log</t>
  </si>
  <si>
    <t>Gastroenteritis</t>
  </si>
  <si>
    <t>cefuroxime</t>
  </si>
  <si>
    <t>Stool culture</t>
  </si>
  <si>
    <t>Dr. D Rhea</t>
  </si>
  <si>
    <t>S saprophyticus</t>
  </si>
  <si>
    <t>September Infection and Antibiotic Start Log</t>
  </si>
  <si>
    <t>October Infection and Antibiotic Start Log</t>
  </si>
  <si>
    <t>Dr. Tussin</t>
  </si>
  <si>
    <t>November Infection and Antibiotic Start Log</t>
  </si>
  <si>
    <t>December Infection and Antibiotic Start Log</t>
  </si>
  <si>
    <t>Infection and Antibiotic Start Log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</si>
</sst>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scheme val="minor"/>
    </font>
    <font>
      <b/>
      <sz val="28"/>
      <color theme="0"/>
      <name val="Calibri"/>
      <family val="2"/>
      <scheme val="minor"/>
    </font>
    <font>
      <b/>
      <sz val="2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 wrapText="1"/>
    </xf>
    <xf numFmtId="0" fontId="5" fillId="0" borderId="0" xfId="0" pivotButton="1" applyFont="1"/>
    <xf numFmtId="0" fontId="5" fillId="0" borderId="0" xfId="0" applyFont="1"/>
    <xf numFmtId="0" fontId="5" fillId="0" borderId="0" xfId="0" pivotButton="1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pivotButton="1" applyFont="1" applyAlignment="1">
      <alignment wrapText="1"/>
    </xf>
    <xf numFmtId="0" fontId="4" fillId="0" borderId="0" xfId="0" applyFont="1" applyFill="1" applyAlignment="1">
      <alignment wrapText="1"/>
    </xf>
    <xf numFmtId="2" fontId="1" fillId="0" borderId="0" xfId="0" applyNumberFormat="1" applyFont="1" applyAlignment="1">
      <alignment horizontal="center" wrapText="1"/>
    </xf>
    <xf numFmtId="9" fontId="1" fillId="0" borderId="0" xfId="1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0" fillId="3" borderId="0" xfId="0" applyFill="1"/>
    <xf numFmtId="0" fontId="0" fillId="0" borderId="0" xfId="0" applyFill="1"/>
    <xf numFmtId="0" fontId="5" fillId="3" borderId="0" xfId="0" applyFont="1" applyFill="1" applyAlignment="1">
      <alignment horizontal="left" indent="1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5" fillId="0" borderId="0" xfId="0" applyFont="1" applyFill="1" applyAlignment="1">
      <alignment horizontal="left" inden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3" borderId="0" xfId="0" applyFont="1" applyFill="1" applyAlignment="1">
      <alignment vertical="top"/>
    </xf>
    <xf numFmtId="2" fontId="5" fillId="0" borderId="0" xfId="0" applyNumberFormat="1" applyFont="1" applyFill="1" applyAlignment="1">
      <alignment horizontal="left" indent="1"/>
    </xf>
    <xf numFmtId="0" fontId="0" fillId="0" borderId="0" xfId="0" pivotButton="1" applyFont="1"/>
    <xf numFmtId="0" fontId="1" fillId="0" borderId="0" xfId="0" applyFont="1" applyAlignment="1">
      <alignment horizontal="left"/>
    </xf>
    <xf numFmtId="0" fontId="0" fillId="0" borderId="0" xfId="0" applyNumberFormat="1" applyAlignment="1"/>
    <xf numFmtId="0" fontId="0" fillId="0" borderId="0" xfId="0" applyAlignment="1"/>
    <xf numFmtId="9" fontId="0" fillId="0" borderId="0" xfId="1" applyFont="1" applyFill="1" applyAlignment="1">
      <alignment horizontal="center"/>
    </xf>
    <xf numFmtId="9" fontId="0" fillId="3" borderId="0" xfId="1" applyFont="1" applyFill="1" applyAlignment="1">
      <alignment horizontal="center"/>
    </xf>
    <xf numFmtId="0" fontId="1" fillId="17" borderId="6" xfId="0" applyFont="1" applyFill="1" applyBorder="1" applyAlignment="1">
      <alignment horizontal="left" wrapText="1"/>
    </xf>
    <xf numFmtId="164" fontId="1" fillId="17" borderId="6" xfId="0" applyNumberFormat="1" applyFont="1" applyFill="1" applyBorder="1" applyAlignment="1">
      <alignment horizontal="left" wrapText="1"/>
    </xf>
    <xf numFmtId="0" fontId="1" fillId="17" borderId="6" xfId="0" applyNumberFormat="1" applyFont="1" applyFill="1" applyBorder="1" applyAlignment="1">
      <alignment horizontal="left" wrapText="1"/>
    </xf>
    <xf numFmtId="0" fontId="0" fillId="17" borderId="6" xfId="0" applyFill="1" applyBorder="1"/>
    <xf numFmtId="0" fontId="1" fillId="17" borderId="6" xfId="0" applyFont="1" applyFill="1" applyBorder="1" applyAlignment="1">
      <alignment horizontal="left"/>
    </xf>
    <xf numFmtId="164" fontId="1" fillId="17" borderId="6" xfId="0" applyNumberFormat="1" applyFont="1" applyFill="1" applyBorder="1" applyAlignment="1">
      <alignment horizontal="left"/>
    </xf>
    <xf numFmtId="14" fontId="1" fillId="17" borderId="6" xfId="0" applyNumberFormat="1" applyFont="1" applyFill="1" applyBorder="1" applyAlignment="1">
      <alignment horizontal="left" wrapText="1"/>
    </xf>
    <xf numFmtId="0" fontId="10" fillId="17" borderId="6" xfId="0" applyFont="1" applyFill="1" applyBorder="1" applyAlignment="1">
      <alignment horizontal="left" wrapText="1"/>
    </xf>
    <xf numFmtId="164" fontId="10" fillId="17" borderId="6" xfId="0" applyNumberFormat="1" applyFont="1" applyFill="1" applyBorder="1" applyAlignment="1">
      <alignment horizontal="left" wrapText="1"/>
    </xf>
    <xf numFmtId="0" fontId="10" fillId="17" borderId="6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>
          <fgColor indexed="64"/>
          <bgColor theme="0"/>
        </patternFill>
      </fill>
      <alignment horizontal="left" vertical="bottom" textRotation="0" wrapText="0" relativeIndent="1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colors>
    <mruColors>
      <color rgb="FFCCFF33"/>
      <color rgb="FFFFCC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pivotCacheDefinition" Target="pivotCache/pivotCacheDefinition1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pivotCacheDefinition" Target="pivotCache/pivotCacheDefinition10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pivotCacheDefinition" Target="pivotCache/pivotCacheDefinition9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80950551912723E-2"/>
          <c:y val="2.156926081023141E-2"/>
          <c:w val="0.82719507622522792"/>
          <c:h val="0.86542108556143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Summary!$A$4</c:f>
              <c:strCache>
                <c:ptCount val="1"/>
                <c:pt idx="0">
                  <c:v>Antibiotic Start / 1000 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Summary!$B$4:$M$4</c:f>
              <c:numCache>
                <c:formatCode>0.00</c:formatCode>
                <c:ptCount val="12"/>
                <c:pt idx="0">
                  <c:v>11.29032258064516</c:v>
                </c:pt>
                <c:pt idx="1">
                  <c:v>7.1428571428571423</c:v>
                </c:pt>
                <c:pt idx="2">
                  <c:v>7.9760717846460611</c:v>
                </c:pt>
                <c:pt idx="3">
                  <c:v>3.9880358923230306</c:v>
                </c:pt>
                <c:pt idx="4">
                  <c:v>5.8823529411764701</c:v>
                </c:pt>
                <c:pt idx="5">
                  <c:v>9.7826086956521738</c:v>
                </c:pt>
                <c:pt idx="6">
                  <c:v>6.666666666666667</c:v>
                </c:pt>
                <c:pt idx="7">
                  <c:v>8.4210526315789469</c:v>
                </c:pt>
                <c:pt idx="8">
                  <c:v>2.4390243902439024</c:v>
                </c:pt>
                <c:pt idx="9">
                  <c:v>3.755868544600939</c:v>
                </c:pt>
                <c:pt idx="10">
                  <c:v>5.5555555555555554</c:v>
                </c:pt>
                <c:pt idx="11">
                  <c:v>5.5555555555555554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1-496B-8A27-0B37EE45F5C6}"/>
            </c:ext>
          </c:extLst>
        </c:ser>
        <c:ser>
          <c:idx val="1"/>
          <c:order val="1"/>
          <c:tx>
            <c:strRef>
              <c:f>Summary!$A$5</c:f>
              <c:strCache>
                <c:ptCount val="1"/>
                <c:pt idx="0">
                  <c:v>Days of Therapy / 1000 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Summary!$B$5:$M$5</c:f>
              <c:numCache>
                <c:formatCode>0.00</c:formatCode>
                <c:ptCount val="12"/>
                <c:pt idx="0">
                  <c:v>69.354838709677409</c:v>
                </c:pt>
                <c:pt idx="1">
                  <c:v>38.775510204081634</c:v>
                </c:pt>
                <c:pt idx="2">
                  <c:v>41.874376869391824</c:v>
                </c:pt>
                <c:pt idx="3">
                  <c:v>29.910269192422732</c:v>
                </c:pt>
                <c:pt idx="4">
                  <c:v>56.470588235294123</c:v>
                </c:pt>
                <c:pt idx="5">
                  <c:v>80.434782608695642</c:v>
                </c:pt>
                <c:pt idx="6">
                  <c:v>34.285714285714285</c:v>
                </c:pt>
                <c:pt idx="7">
                  <c:v>58.94736842105263</c:v>
                </c:pt>
                <c:pt idx="8">
                  <c:v>37.804878048780488</c:v>
                </c:pt>
                <c:pt idx="9">
                  <c:v>65.727699530516432</c:v>
                </c:pt>
                <c:pt idx="10">
                  <c:v>53.333333333333336</c:v>
                </c:pt>
                <c:pt idx="11">
                  <c:v>53.333333333333336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1-496B-8A27-0B37EE45F5C6}"/>
            </c:ext>
          </c:extLst>
        </c:ser>
        <c:ser>
          <c:idx val="5"/>
          <c:order val="4"/>
          <c:tx>
            <c:strRef>
              <c:f>Summary!$A$8</c:f>
              <c:strCache>
                <c:ptCount val="1"/>
                <c:pt idx="0">
                  <c:v>UA, reflex C&amp;S / 1000 RD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Summary!$B$8:$M$8</c:f>
              <c:numCache>
                <c:formatCode>0.00</c:formatCode>
                <c:ptCount val="12"/>
                <c:pt idx="0">
                  <c:v>2.4193548387096775</c:v>
                </c:pt>
                <c:pt idx="1">
                  <c:v>3.0612244897959182</c:v>
                </c:pt>
                <c:pt idx="2">
                  <c:v>2.9910269192422732</c:v>
                </c:pt>
                <c:pt idx="3">
                  <c:v>2.9910269192422732</c:v>
                </c:pt>
                <c:pt idx="4">
                  <c:v>3.5294117647058827</c:v>
                </c:pt>
                <c:pt idx="5">
                  <c:v>3.2608695652173911</c:v>
                </c:pt>
                <c:pt idx="6">
                  <c:v>2.8571428571428572</c:v>
                </c:pt>
                <c:pt idx="7">
                  <c:v>3.1578947368421053</c:v>
                </c:pt>
                <c:pt idx="8">
                  <c:v>0</c:v>
                </c:pt>
                <c:pt idx="9">
                  <c:v>0.93896713615023475</c:v>
                </c:pt>
                <c:pt idx="10">
                  <c:v>3.3333333333333335</c:v>
                </c:pt>
                <c:pt idx="11">
                  <c:v>2.2222222222222223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D1-496B-8A27-0B37EE45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0476576"/>
        <c:axId val="120476968"/>
      </c:barChart>
      <c:lineChart>
        <c:grouping val="standard"/>
        <c:varyColors val="0"/>
        <c:ser>
          <c:idx val="2"/>
          <c:order val="2"/>
          <c:tx>
            <c:strRef>
              <c:f>Summary!$A$6</c:f>
              <c:strCache>
                <c:ptCount val="1"/>
                <c:pt idx="0">
                  <c:v>Used Assessment Tool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Summary!$B$6:$M$6</c:f>
              <c:numCache>
                <c:formatCode>0%</c:formatCode>
                <c:ptCount val="12"/>
                <c:pt idx="0">
                  <c:v>0.8571428571428571</c:v>
                </c:pt>
                <c:pt idx="1">
                  <c:v>0.8571428571428571</c:v>
                </c:pt>
                <c:pt idx="2">
                  <c:v>0.75</c:v>
                </c:pt>
                <c:pt idx="3">
                  <c:v>0.75</c:v>
                </c:pt>
                <c:pt idx="4">
                  <c:v>1</c:v>
                </c:pt>
                <c:pt idx="5">
                  <c:v>0.77777777777777779</c:v>
                </c:pt>
                <c:pt idx="6">
                  <c:v>0.8571428571428571</c:v>
                </c:pt>
                <c:pt idx="7">
                  <c:v>0.75</c:v>
                </c:pt>
                <c:pt idx="8">
                  <c:v>1</c:v>
                </c:pt>
                <c:pt idx="9">
                  <c:v>0.75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D1-496B-8A27-0B37EE45F5C6}"/>
            </c:ext>
          </c:extLst>
        </c:ser>
        <c:ser>
          <c:idx val="3"/>
          <c:order val="3"/>
          <c:tx>
            <c:strRef>
              <c:f>Summary!$A$7</c:f>
              <c:strCache>
                <c:ptCount val="1"/>
                <c:pt idx="0">
                  <c:v>Met Criteria to Start ABX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Summary!$B$7:$M$7</c:f>
              <c:numCache>
                <c:formatCode>0%</c:formatCode>
                <c:ptCount val="12"/>
                <c:pt idx="0">
                  <c:v>0.66666666666666663</c:v>
                </c:pt>
                <c:pt idx="1">
                  <c:v>0.5</c:v>
                </c:pt>
                <c:pt idx="2">
                  <c:v>0.5</c:v>
                </c:pt>
                <c:pt idx="3">
                  <c:v>0.33333333333333331</c:v>
                </c:pt>
                <c:pt idx="4">
                  <c:v>1</c:v>
                </c:pt>
                <c:pt idx="5">
                  <c:v>0.7142857142857143</c:v>
                </c:pt>
                <c:pt idx="6">
                  <c:v>0.5</c:v>
                </c:pt>
                <c:pt idx="7">
                  <c:v>0.5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D1-496B-8A27-0B37EE45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77752"/>
        <c:axId val="120477360"/>
      </c:lineChart>
      <c:catAx>
        <c:axId val="120476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0476968"/>
        <c:crosses val="autoZero"/>
        <c:auto val="1"/>
        <c:lblAlgn val="ctr"/>
        <c:lblOffset val="100"/>
        <c:noMultiLvlLbl val="0"/>
      </c:catAx>
      <c:valAx>
        <c:axId val="120476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Event</a:t>
                </a:r>
                <a:r>
                  <a:rPr lang="en-US" sz="1050" b="1" baseline="0">
                    <a:solidFill>
                      <a:sysClr val="windowText" lastClr="000000"/>
                    </a:solidFill>
                  </a:rPr>
                  <a:t> / 1000 Resident-Days</a:t>
                </a:r>
                <a:endParaRPr lang="en-U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8836730774506844E-2"/>
              <c:y val="0.227014783552276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76576"/>
        <c:crosses val="autoZero"/>
        <c:crossBetween val="between"/>
      </c:valAx>
      <c:valAx>
        <c:axId val="1204773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0.94194161705396584"/>
              <c:y val="0.37432795474290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77752"/>
        <c:crosses val="max"/>
        <c:crossBetween val="between"/>
      </c:valAx>
      <c:catAx>
        <c:axId val="120477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4773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11</xdr:row>
      <xdr:rowOff>38100</xdr:rowOff>
    </xdr:from>
    <xdr:to>
      <xdr:col>14</xdr:col>
      <xdr:colOff>352425</xdr:colOff>
      <xdr:row>28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206376</xdr:colOff>
      <xdr:row>0</xdr:row>
      <xdr:rowOff>23814</xdr:rowOff>
    </xdr:from>
    <xdr:to>
      <xdr:col>14</xdr:col>
      <xdr:colOff>793572</xdr:colOff>
      <xdr:row>1</xdr:row>
      <xdr:rowOff>129457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9DC7B95-A550-4C03-A4AB-44000E2A7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8751" y="23814"/>
          <a:ext cx="1428571" cy="677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15</xdr:row>
      <xdr:rowOff>9526</xdr:rowOff>
    </xdr:from>
    <xdr:to>
      <xdr:col>19</xdr:col>
      <xdr:colOff>76201</xdr:colOff>
      <xdr:row>20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5725775" y="3248026"/>
          <a:ext cx="2828926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18678525" y="6038850"/>
          <a:ext cx="4219574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142875</xdr:colOff>
      <xdr:row>4</xdr:row>
      <xdr:rowOff>133350</xdr:rowOff>
    </xdr:from>
    <xdr:to>
      <xdr:col>3</xdr:col>
      <xdr:colOff>1371599</xdr:colOff>
      <xdr:row>11</xdr:row>
      <xdr:rowOff>76197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142875" y="1276350"/>
          <a:ext cx="3867149" cy="1276347"/>
          <a:chOff x="419101" y="5438777"/>
          <a:chExt cx="5314949" cy="340358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/>
        </xdr:nvSpPr>
        <xdr:spPr>
          <a:xfrm>
            <a:off x="1895476" y="5553075"/>
            <a:ext cx="3838574" cy="226060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Type</a:t>
            </a:r>
            <a:r>
              <a:rPr lang="en-US" sz="1100" b="1" baseline="0">
                <a:solidFill>
                  <a:schemeClr val="bg1"/>
                </a:solidFill>
              </a:rPr>
              <a:t> additional antibiotic start in the next row.  Summary 1 &amp; 2 data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19101" y="5438777"/>
            <a:ext cx="1476375" cy="2273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28575</xdr:colOff>
      <xdr:row>5</xdr:row>
      <xdr:rowOff>171450</xdr:rowOff>
    </xdr:from>
    <xdr:to>
      <xdr:col>32</xdr:col>
      <xdr:colOff>523874</xdr:colOff>
      <xdr:row>16</xdr:row>
      <xdr:rowOff>114296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260175" y="1504950"/>
          <a:ext cx="4210049" cy="2038346"/>
          <a:chOff x="44723" y="5419358"/>
          <a:chExt cx="5689327" cy="1244186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3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15</xdr:row>
      <xdr:rowOff>9526</xdr:rowOff>
    </xdr:from>
    <xdr:to>
      <xdr:col>19</xdr:col>
      <xdr:colOff>76201</xdr:colOff>
      <xdr:row>20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5916275" y="3248026"/>
          <a:ext cx="2828926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pSpPr/>
      </xdr:nvGrpSpPr>
      <xdr:grpSpPr>
        <a:xfrm>
          <a:off x="18688050" y="6038850"/>
          <a:ext cx="4038599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190500</xdr:colOff>
      <xdr:row>6</xdr:row>
      <xdr:rowOff>114300</xdr:rowOff>
    </xdr:from>
    <xdr:to>
      <xdr:col>3</xdr:col>
      <xdr:colOff>1600199</xdr:colOff>
      <xdr:row>13</xdr:row>
      <xdr:rowOff>57147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pSpPr/>
      </xdr:nvGrpSpPr>
      <xdr:grpSpPr>
        <a:xfrm>
          <a:off x="190500" y="1638300"/>
          <a:ext cx="3867149" cy="1276347"/>
          <a:chOff x="419101" y="5438777"/>
          <a:chExt cx="5314949" cy="340358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 txBox="1"/>
        </xdr:nvSpPr>
        <xdr:spPr>
          <a:xfrm>
            <a:off x="1895476" y="5553075"/>
            <a:ext cx="3838574" cy="226060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Type</a:t>
            </a:r>
            <a:r>
              <a:rPr lang="en-US" sz="1100" b="1" baseline="0">
                <a:solidFill>
                  <a:schemeClr val="bg1"/>
                </a:solidFill>
              </a:rPr>
              <a:t> additional antibiotic start in the next row.  Summary 1 &amp; 2 data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19101" y="5438777"/>
            <a:ext cx="1476375" cy="2273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19050</xdr:colOff>
      <xdr:row>7</xdr:row>
      <xdr:rowOff>9525</xdr:rowOff>
    </xdr:from>
    <xdr:to>
      <xdr:col>32</xdr:col>
      <xdr:colOff>514349</xdr:colOff>
      <xdr:row>17</xdr:row>
      <xdr:rowOff>142871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107775" y="1724025"/>
          <a:ext cx="4210049" cy="2038346"/>
          <a:chOff x="44723" y="5419358"/>
          <a:chExt cx="5689327" cy="1244186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3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15</xdr:row>
      <xdr:rowOff>9525</xdr:rowOff>
    </xdr:from>
    <xdr:to>
      <xdr:col>21</xdr:col>
      <xdr:colOff>66675</xdr:colOff>
      <xdr:row>21</xdr:row>
      <xdr:rowOff>142874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5916275" y="3248025"/>
          <a:ext cx="3714750" cy="1276349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18688050" y="6038850"/>
          <a:ext cx="4038599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266700</xdr:colOff>
      <xdr:row>7</xdr:row>
      <xdr:rowOff>133350</xdr:rowOff>
    </xdr:from>
    <xdr:to>
      <xdr:col>3</xdr:col>
      <xdr:colOff>1676399</xdr:colOff>
      <xdr:row>14</xdr:row>
      <xdr:rowOff>76197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pSpPr/>
      </xdr:nvGrpSpPr>
      <xdr:grpSpPr>
        <a:xfrm>
          <a:off x="266700" y="1847850"/>
          <a:ext cx="3867149" cy="1276347"/>
          <a:chOff x="419101" y="5438777"/>
          <a:chExt cx="5314949" cy="340358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 txBox="1"/>
        </xdr:nvSpPr>
        <xdr:spPr>
          <a:xfrm>
            <a:off x="1895476" y="5553075"/>
            <a:ext cx="3838574" cy="226060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Type</a:t>
            </a:r>
            <a:r>
              <a:rPr lang="en-US" sz="1100" b="1" baseline="0">
                <a:solidFill>
                  <a:schemeClr val="bg1"/>
                </a:solidFill>
              </a:rPr>
              <a:t> additional antibiotic start in the next row.  Summary 1 &amp; 2 data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19101" y="5438777"/>
            <a:ext cx="1476375" cy="2273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695325</xdr:colOff>
      <xdr:row>7</xdr:row>
      <xdr:rowOff>47625</xdr:rowOff>
    </xdr:from>
    <xdr:to>
      <xdr:col>33</xdr:col>
      <xdr:colOff>447674</xdr:colOff>
      <xdr:row>17</xdr:row>
      <xdr:rowOff>180971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612600" y="1762125"/>
          <a:ext cx="4210049" cy="2038346"/>
          <a:chOff x="44723" y="5419358"/>
          <a:chExt cx="5689327" cy="1244186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3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15</xdr:row>
      <xdr:rowOff>9525</xdr:rowOff>
    </xdr:from>
    <xdr:to>
      <xdr:col>21</xdr:col>
      <xdr:colOff>66675</xdr:colOff>
      <xdr:row>21</xdr:row>
      <xdr:rowOff>142874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5916275" y="3248025"/>
          <a:ext cx="3714750" cy="1276349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18688050" y="6038850"/>
          <a:ext cx="4038599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66675</xdr:colOff>
      <xdr:row>7</xdr:row>
      <xdr:rowOff>142875</xdr:rowOff>
    </xdr:from>
    <xdr:to>
      <xdr:col>3</xdr:col>
      <xdr:colOff>1476374</xdr:colOff>
      <xdr:row>14</xdr:row>
      <xdr:rowOff>85722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pSpPr/>
      </xdr:nvGrpSpPr>
      <xdr:grpSpPr>
        <a:xfrm>
          <a:off x="66675" y="1857375"/>
          <a:ext cx="3867149" cy="1276347"/>
          <a:chOff x="419101" y="5438777"/>
          <a:chExt cx="5314949" cy="340358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 txBox="1"/>
        </xdr:nvSpPr>
        <xdr:spPr>
          <a:xfrm>
            <a:off x="1895476" y="5553075"/>
            <a:ext cx="3838574" cy="226060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Type</a:t>
            </a:r>
            <a:r>
              <a:rPr lang="en-US" sz="1100" b="1" baseline="0">
                <a:solidFill>
                  <a:schemeClr val="bg1"/>
                </a:solidFill>
              </a:rPr>
              <a:t> additional antibiotic start in the next row.  Summary 1 &amp; 2 data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19101" y="5438777"/>
            <a:ext cx="1476375" cy="2273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0</xdr:colOff>
      <xdr:row>7</xdr:row>
      <xdr:rowOff>0</xdr:rowOff>
    </xdr:from>
    <xdr:to>
      <xdr:col>32</xdr:col>
      <xdr:colOff>495299</xdr:colOff>
      <xdr:row>17</xdr:row>
      <xdr:rowOff>133346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126825" y="1714500"/>
          <a:ext cx="4210049" cy="2038346"/>
          <a:chOff x="44723" y="5419358"/>
          <a:chExt cx="5689327" cy="1244186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3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504826</xdr:colOff>
      <xdr:row>16</xdr:row>
      <xdr:rowOff>57145</xdr:rowOff>
    </xdr:from>
    <xdr:to>
      <xdr:col>4</xdr:col>
      <xdr:colOff>447675</xdr:colOff>
      <xdr:row>22</xdr:row>
      <xdr:rowOff>190492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04826" y="3486145"/>
          <a:ext cx="3867149" cy="1276347"/>
          <a:chOff x="419101" y="5438777"/>
          <a:chExt cx="5314949" cy="34035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1895476" y="5553075"/>
            <a:ext cx="3838574" cy="226060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Type</a:t>
            </a:r>
            <a:r>
              <a:rPr lang="en-US" sz="1100" b="1" baseline="0">
                <a:solidFill>
                  <a:schemeClr val="bg1"/>
                </a:solidFill>
              </a:rPr>
              <a:t> additional antibiotic start in the next row.  Summary  1 &amp; 2 data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19101" y="5438777"/>
            <a:ext cx="1476375" cy="2273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180975</xdr:colOff>
      <xdr:row>15</xdr:row>
      <xdr:rowOff>9526</xdr:rowOff>
    </xdr:from>
    <xdr:to>
      <xdr:col>19</xdr:col>
      <xdr:colOff>76201</xdr:colOff>
      <xdr:row>19</xdr:row>
      <xdr:rowOff>123826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25700" y="3629026"/>
          <a:ext cx="2867026" cy="87630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7907000" y="6038850"/>
          <a:ext cx="3981449" cy="847729"/>
          <a:chOff x="353646" y="5553074"/>
          <a:chExt cx="5380404" cy="517445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8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571500</xdr:colOff>
      <xdr:row>13</xdr:row>
      <xdr:rowOff>38104</xdr:rowOff>
    </xdr:from>
    <xdr:to>
      <xdr:col>34</xdr:col>
      <xdr:colOff>266699</xdr:colOff>
      <xdr:row>23</xdr:row>
      <xdr:rowOff>171450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136350" y="2895604"/>
          <a:ext cx="4210049" cy="2038346"/>
          <a:chOff x="44723" y="5419358"/>
          <a:chExt cx="5689327" cy="1244186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1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504826</xdr:colOff>
      <xdr:row>9</xdr:row>
      <xdr:rowOff>57152</xdr:rowOff>
    </xdr:from>
    <xdr:to>
      <xdr:col>4</xdr:col>
      <xdr:colOff>447675</xdr:colOff>
      <xdr:row>14</xdr:row>
      <xdr:rowOff>85726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04826" y="2152652"/>
          <a:ext cx="3867149" cy="981074"/>
          <a:chOff x="419101" y="5438777"/>
          <a:chExt cx="5314949" cy="981074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1895476" y="5553075"/>
            <a:ext cx="3838574" cy="866776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Type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additional antibiotic start in the next row.  Summary data 1 &amp; 2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19101" y="5438777"/>
            <a:ext cx="1476375" cy="547686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180975</xdr:colOff>
      <xdr:row>15</xdr:row>
      <xdr:rowOff>9526</xdr:rowOff>
    </xdr:from>
    <xdr:to>
      <xdr:col>19</xdr:col>
      <xdr:colOff>76201</xdr:colOff>
      <xdr:row>20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5049500" y="3629026"/>
          <a:ext cx="2828926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7821275" y="6038850"/>
          <a:ext cx="4343399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66675</xdr:colOff>
      <xdr:row>10</xdr:row>
      <xdr:rowOff>142875</xdr:rowOff>
    </xdr:from>
    <xdr:to>
      <xdr:col>34</xdr:col>
      <xdr:colOff>514349</xdr:colOff>
      <xdr:row>21</xdr:row>
      <xdr:rowOff>85721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698325" y="2428875"/>
          <a:ext cx="4210049" cy="2038346"/>
          <a:chOff x="44723" y="5419358"/>
          <a:chExt cx="5689327" cy="1244186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10</xdr:row>
      <xdr:rowOff>142878</xdr:rowOff>
    </xdr:from>
    <xdr:to>
      <xdr:col>4</xdr:col>
      <xdr:colOff>200025</xdr:colOff>
      <xdr:row>15</xdr:row>
      <xdr:rowOff>85725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57176" y="2428878"/>
          <a:ext cx="4419599" cy="895347"/>
          <a:chOff x="419101" y="5438778"/>
          <a:chExt cx="5314949" cy="895347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/>
        </xdr:nvSpPr>
        <xdr:spPr>
          <a:xfrm>
            <a:off x="1895475" y="5553074"/>
            <a:ext cx="3838575" cy="781051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eaLnBrk="1" fontAlgn="auto" latinLnBrk="0" hangingPunct="1"/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Type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additional antibiotic start in the next row.  Summary 1 &amp; 2 data to the right of column "R" will automatically update in this tab and in the Summary tab.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19101" y="5438778"/>
            <a:ext cx="1476374" cy="504822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180975</xdr:colOff>
      <xdr:row>15</xdr:row>
      <xdr:rowOff>9526</xdr:rowOff>
    </xdr:from>
    <xdr:to>
      <xdr:col>19</xdr:col>
      <xdr:colOff>76201</xdr:colOff>
      <xdr:row>20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5049500" y="3248026"/>
          <a:ext cx="2828926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18497550" y="6038850"/>
          <a:ext cx="4467224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66675</xdr:colOff>
      <xdr:row>10</xdr:row>
      <xdr:rowOff>85725</xdr:rowOff>
    </xdr:from>
    <xdr:to>
      <xdr:col>34</xdr:col>
      <xdr:colOff>561974</xdr:colOff>
      <xdr:row>21</xdr:row>
      <xdr:rowOff>28571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5622250" y="2371725"/>
          <a:ext cx="4210049" cy="2038346"/>
          <a:chOff x="44723" y="5419358"/>
          <a:chExt cx="5689327" cy="1244186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6</xdr:row>
      <xdr:rowOff>142878</xdr:rowOff>
    </xdr:from>
    <xdr:to>
      <xdr:col>4</xdr:col>
      <xdr:colOff>200025</xdr:colOff>
      <xdr:row>11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57176" y="1666878"/>
          <a:ext cx="4419599" cy="962022"/>
          <a:chOff x="419101" y="5438778"/>
          <a:chExt cx="5314949" cy="962022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1895475" y="5553075"/>
            <a:ext cx="3838575" cy="84772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Type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additional antibiotic start in the next row.  Summary 1 &amp; 2 data to the right of column "R" will automatically update in this tab and in the Summary tab.</a:t>
            </a:r>
            <a:r>
              <a:rPr lang="en-US" sz="1100" b="1" baseline="0">
                <a:solidFill>
                  <a:schemeClr val="bg1"/>
                </a:solidFill>
              </a:rPr>
              <a:t>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19101" y="5438778"/>
            <a:ext cx="1476374" cy="53816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180975</xdr:colOff>
      <xdr:row>15</xdr:row>
      <xdr:rowOff>9526</xdr:rowOff>
    </xdr:from>
    <xdr:to>
      <xdr:col>19</xdr:col>
      <xdr:colOff>76201</xdr:colOff>
      <xdr:row>20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5725775" y="3248026"/>
          <a:ext cx="2828926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18688050" y="6038850"/>
          <a:ext cx="4038599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114300</xdr:colOff>
      <xdr:row>8</xdr:row>
      <xdr:rowOff>180975</xdr:rowOff>
    </xdr:from>
    <xdr:to>
      <xdr:col>33</xdr:col>
      <xdr:colOff>609599</xdr:colOff>
      <xdr:row>19</xdr:row>
      <xdr:rowOff>123821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745950" y="2085975"/>
          <a:ext cx="4210049" cy="2038346"/>
          <a:chOff x="44723" y="5419358"/>
          <a:chExt cx="5689327" cy="1244186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15</xdr:row>
      <xdr:rowOff>9525</xdr:rowOff>
    </xdr:from>
    <xdr:to>
      <xdr:col>21</xdr:col>
      <xdr:colOff>66675</xdr:colOff>
      <xdr:row>21</xdr:row>
      <xdr:rowOff>142874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5916275" y="3248025"/>
          <a:ext cx="2638425" cy="1276349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18688050" y="6038850"/>
          <a:ext cx="4038599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219075</xdr:colOff>
      <xdr:row>7</xdr:row>
      <xdr:rowOff>123825</xdr:rowOff>
    </xdr:from>
    <xdr:to>
      <xdr:col>3</xdr:col>
      <xdr:colOff>1628774</xdr:colOff>
      <xdr:row>14</xdr:row>
      <xdr:rowOff>66672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219075" y="1838325"/>
          <a:ext cx="3867149" cy="1276347"/>
          <a:chOff x="419101" y="5438777"/>
          <a:chExt cx="5314949" cy="340358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 txBox="1"/>
        </xdr:nvSpPr>
        <xdr:spPr>
          <a:xfrm>
            <a:off x="1895476" y="5553075"/>
            <a:ext cx="3838574" cy="226060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Type</a:t>
            </a:r>
            <a:r>
              <a:rPr lang="en-US" sz="1100" b="1" baseline="0">
                <a:solidFill>
                  <a:schemeClr val="bg1"/>
                </a:solidFill>
              </a:rPr>
              <a:t> additional antibiotic start in the next row.  Summary 1 &amp; 2 data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19101" y="5438777"/>
            <a:ext cx="1476375" cy="2273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581025</xdr:colOff>
      <xdr:row>7</xdr:row>
      <xdr:rowOff>133350</xdr:rowOff>
    </xdr:from>
    <xdr:to>
      <xdr:col>33</xdr:col>
      <xdr:colOff>333374</xdr:colOff>
      <xdr:row>18</xdr:row>
      <xdr:rowOff>76196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469725" y="1847850"/>
          <a:ext cx="4210049" cy="2038346"/>
          <a:chOff x="44723" y="5419358"/>
          <a:chExt cx="5689327" cy="1244186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3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15</xdr:row>
      <xdr:rowOff>9526</xdr:rowOff>
    </xdr:from>
    <xdr:to>
      <xdr:col>19</xdr:col>
      <xdr:colOff>76201</xdr:colOff>
      <xdr:row>19</xdr:row>
      <xdr:rowOff>123826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5049500" y="3248026"/>
          <a:ext cx="2914651" cy="87630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pSpPr/>
      </xdr:nvGrpSpPr>
      <xdr:grpSpPr>
        <a:xfrm>
          <a:off x="18202275" y="6038850"/>
          <a:ext cx="3914774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200025</xdr:colOff>
      <xdr:row>11</xdr:row>
      <xdr:rowOff>123825</xdr:rowOff>
    </xdr:from>
    <xdr:to>
      <xdr:col>4</xdr:col>
      <xdr:colOff>142874</xdr:colOff>
      <xdr:row>18</xdr:row>
      <xdr:rowOff>66672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200025" y="2600325"/>
          <a:ext cx="3867149" cy="1276347"/>
          <a:chOff x="419101" y="5438777"/>
          <a:chExt cx="5314949" cy="340358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/>
        </xdr:nvSpPr>
        <xdr:spPr>
          <a:xfrm>
            <a:off x="1895476" y="5553075"/>
            <a:ext cx="3838574" cy="226060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Type</a:t>
            </a:r>
            <a:r>
              <a:rPr lang="en-US" sz="1100" b="1" baseline="0">
                <a:solidFill>
                  <a:schemeClr val="bg1"/>
                </a:solidFill>
              </a:rPr>
              <a:t> additional antibiotic start in the next row.  Summary 1 &amp; 2 data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19101" y="5438777"/>
            <a:ext cx="1476375" cy="2273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38100</xdr:colOff>
      <xdr:row>11</xdr:row>
      <xdr:rowOff>28575</xdr:rowOff>
    </xdr:from>
    <xdr:to>
      <xdr:col>35</xdr:col>
      <xdr:colOff>485774</xdr:colOff>
      <xdr:row>21</xdr:row>
      <xdr:rowOff>161921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5203150" y="2505075"/>
          <a:ext cx="4210049" cy="2038346"/>
          <a:chOff x="44723" y="5419358"/>
          <a:chExt cx="5689327" cy="1244186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3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15</xdr:row>
      <xdr:rowOff>9526</xdr:rowOff>
    </xdr:from>
    <xdr:to>
      <xdr:col>19</xdr:col>
      <xdr:colOff>76201</xdr:colOff>
      <xdr:row>20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5049500" y="3248026"/>
          <a:ext cx="2828926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18126075" y="6038850"/>
          <a:ext cx="4038599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171450</xdr:colOff>
      <xdr:row>9</xdr:row>
      <xdr:rowOff>85725</xdr:rowOff>
    </xdr:from>
    <xdr:to>
      <xdr:col>3</xdr:col>
      <xdr:colOff>1400174</xdr:colOff>
      <xdr:row>16</xdr:row>
      <xdr:rowOff>28572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171450" y="2181225"/>
          <a:ext cx="3867149" cy="1276347"/>
          <a:chOff x="419101" y="5438777"/>
          <a:chExt cx="5314949" cy="340358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 txBox="1"/>
        </xdr:nvSpPr>
        <xdr:spPr>
          <a:xfrm>
            <a:off x="1895476" y="5553075"/>
            <a:ext cx="3838574" cy="226060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Type</a:t>
            </a:r>
            <a:r>
              <a:rPr lang="en-US" sz="1100" b="1" baseline="0">
                <a:solidFill>
                  <a:schemeClr val="bg1"/>
                </a:solidFill>
              </a:rPr>
              <a:t> additional antibiotic start in the next row.  Summary 1 &amp; 2 data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19101" y="5438777"/>
            <a:ext cx="1476375" cy="2273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28575</xdr:colOff>
      <xdr:row>9</xdr:row>
      <xdr:rowOff>114300</xdr:rowOff>
    </xdr:from>
    <xdr:to>
      <xdr:col>34</xdr:col>
      <xdr:colOff>523874</xdr:colOff>
      <xdr:row>20</xdr:row>
      <xdr:rowOff>57146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4698325" y="2209800"/>
          <a:ext cx="4210049" cy="2038346"/>
          <a:chOff x="44723" y="5419358"/>
          <a:chExt cx="5689327" cy="1244186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3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15</xdr:row>
      <xdr:rowOff>9526</xdr:rowOff>
    </xdr:from>
    <xdr:to>
      <xdr:col>19</xdr:col>
      <xdr:colOff>76201</xdr:colOff>
      <xdr:row>20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5725775" y="3248026"/>
          <a:ext cx="2828926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To update pivot tables under Summary 1: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Click REFRESH ALL in the DATA group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19050</xdr:colOff>
      <xdr:row>29</xdr:row>
      <xdr:rowOff>133350</xdr:rowOff>
    </xdr:from>
    <xdr:to>
      <xdr:col>25</xdr:col>
      <xdr:colOff>19049</xdr:colOff>
      <xdr:row>34</xdr:row>
      <xdr:rowOff>28579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18497550" y="6038850"/>
          <a:ext cx="4467224" cy="847729"/>
          <a:chOff x="353646" y="5553074"/>
          <a:chExt cx="5380404" cy="5174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 txBox="1"/>
        </xdr:nvSpPr>
        <xdr:spPr>
          <a:xfrm>
            <a:off x="1895476" y="5553074"/>
            <a:ext cx="3838574" cy="51744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Enter actual</a:t>
            </a:r>
            <a:r>
              <a:rPr lang="en-US" sz="1100" b="1" baseline="0">
                <a:solidFill>
                  <a:schemeClr val="bg1"/>
                </a:solidFill>
              </a:rPr>
              <a:t> number of resident-days for this month and Antibiotic Start / 1000 RD and Days of Therapy / 1000 RD will be automatically updated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CxnSpPr>
            <a:stCxn id="7" idx="1"/>
          </xdr:cNvCxnSpPr>
        </xdr:nvCxnSpPr>
        <xdr:spPr>
          <a:xfrm flipH="1" flipV="1">
            <a:off x="353646" y="5675167"/>
            <a:ext cx="1541830" cy="1366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104775</xdr:colOff>
      <xdr:row>10</xdr:row>
      <xdr:rowOff>123825</xdr:rowOff>
    </xdr:from>
    <xdr:to>
      <xdr:col>3</xdr:col>
      <xdr:colOff>1514474</xdr:colOff>
      <xdr:row>17</xdr:row>
      <xdr:rowOff>66672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104775" y="2409825"/>
          <a:ext cx="3867149" cy="1276347"/>
          <a:chOff x="419101" y="5438777"/>
          <a:chExt cx="5314949" cy="340358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 txBox="1"/>
        </xdr:nvSpPr>
        <xdr:spPr>
          <a:xfrm>
            <a:off x="1895476" y="5553075"/>
            <a:ext cx="3838574" cy="226060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Type</a:t>
            </a:r>
            <a:r>
              <a:rPr lang="en-US" sz="1100" b="1" baseline="0">
                <a:solidFill>
                  <a:schemeClr val="bg1"/>
                </a:solidFill>
              </a:rPr>
              <a:t> additional antibiotic start in the next row.  Summary 1 &amp; 2 data to the right of column "R" will automatically update in this tab and in the Summary tab.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419101" y="5438777"/>
            <a:ext cx="1476375" cy="227330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723900</xdr:colOff>
      <xdr:row>10</xdr:row>
      <xdr:rowOff>76200</xdr:rowOff>
    </xdr:from>
    <xdr:to>
      <xdr:col>34</xdr:col>
      <xdr:colOff>476249</xdr:colOff>
      <xdr:row>21</xdr:row>
      <xdr:rowOff>19046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5536525" y="2362200"/>
          <a:ext cx="4210049" cy="2038346"/>
          <a:chOff x="44723" y="5419358"/>
          <a:chExt cx="5689327" cy="1244186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5553077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The current setup of this</a:t>
            </a:r>
            <a:r>
              <a:rPr lang="en-US" sz="1100" b="1" baseline="0">
                <a:solidFill>
                  <a:schemeClr val="bg1"/>
                </a:solidFill>
              </a:rPr>
              <a:t> table</a:t>
            </a:r>
            <a:r>
              <a:rPr lang="en-US" sz="1100" b="1">
                <a:solidFill>
                  <a:schemeClr val="bg1"/>
                </a:solidFill>
              </a:rPr>
              <a:t>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To add additional columns: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AE)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Update pivot table using instruction to the right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13" idx="1"/>
          </xdr:cNvCxnSpPr>
        </xdr:nvCxnSpPr>
        <xdr:spPr>
          <a:xfrm flipH="1" flipV="1">
            <a:off x="44723" y="5419358"/>
            <a:ext cx="1850753" cy="688953"/>
          </a:xfrm>
          <a:prstGeom prst="straightConnector1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ung, Philip" refreshedDate="42914.633360879627" createdVersion="5" refreshedVersion="5" minRefreshableVersion="3" recordCount="7">
  <cacheSource type="worksheet">
    <worksheetSource name="Feb"/>
  </cacheSource>
  <cacheFields count="16">
    <cacheField name="Resident" numFmtId="0">
      <sharedItems count="8">
        <s v="A"/>
        <s v="B"/>
        <s v="C"/>
        <s v="D"/>
        <s v="E"/>
        <s v="F"/>
        <s v="J" u="1"/>
        <s v="K" u="1"/>
      </sharedItems>
    </cacheField>
    <cacheField name="Room" numFmtId="0">
      <sharedItems/>
    </cacheField>
    <cacheField name="Diagnosis" numFmtId="0">
      <sharedItems count="4">
        <s v="UTI"/>
        <s v="PNA"/>
        <s v="Pneumonia"/>
        <s v="Influenza"/>
      </sharedItems>
    </cacheField>
    <cacheField name="Antibiotic" numFmtId="0">
      <sharedItems count="6">
        <s v="nitrofurantoin"/>
        <s v="ciprofloxacin"/>
        <s v="azithromycin"/>
        <s v="amoxicillin-clavulanate"/>
        <s v="oseltamivir"/>
        <s v="levofloxacin"/>
      </sharedItems>
    </cacheField>
    <cacheField name="Start Date" numFmtId="164">
      <sharedItems containsSemiMixedTypes="0" containsNonDate="0" containsDate="1" containsString="0" minDate="2016-02-02T00:00:00" maxDate="2016-02-21T00:00:00"/>
    </cacheField>
    <cacheField name="Stop Date" numFmtId="164">
      <sharedItems containsSemiMixedTypes="0" containsNonDate="0" containsDate="1" containsString="0" minDate="2016-02-05T00:00:00" maxDate="2016-02-25T00:00:00"/>
    </cacheField>
    <cacheField name="Days of Therapy" numFmtId="0">
      <sharedItems containsSemiMixedTypes="0" containsString="0" containsNumber="1" containsInteger="1" minValue="3" maxValue="7"/>
    </cacheField>
    <cacheField name="Prescriber" numFmtId="0">
      <sharedItems count="4">
        <s v="Dr. Lexin"/>
        <s v="PA Mycin"/>
        <s v="Dr. Peni"/>
        <s v="Dr. Gripe"/>
      </sharedItems>
    </cacheField>
    <cacheField name="Lab Sent" numFmtId="0">
      <sharedItems count="3">
        <s v="UA, reflex C&amp;S"/>
        <s v="None"/>
        <s v="Flu swab"/>
      </sharedItems>
    </cacheField>
    <cacheField name="Test Date" numFmtId="164">
      <sharedItems containsDate="1" containsMixedTypes="1" minDate="2016-01-01T00:00:00" maxDate="2016-01-31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Date="1" containsMixedTypes="1" minDate="2016-01-01T00:00:00" maxDate="2016-02-02T00:00:00"/>
    </cacheField>
    <cacheField name="Community vs. Facility" numFmtId="0">
      <sharedItems count="2">
        <s v="Facility"/>
        <s v="Commun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Chung, Philip" refreshedDate="42915.618083449073" createdVersion="5" refreshedVersion="5" minRefreshableVersion="3" recordCount="4">
  <cacheSource type="worksheet">
    <worksheetSource name="Oct"/>
  </cacheSource>
  <cacheFields count="16">
    <cacheField name="Resident" numFmtId="0">
      <sharedItems/>
    </cacheField>
    <cacheField name="Room" numFmtId="0">
      <sharedItems/>
    </cacheField>
    <cacheField name="Diagnosis" numFmtId="0">
      <sharedItems count="2">
        <s v="UTI"/>
        <s v="PNA"/>
      </sharedItems>
    </cacheField>
    <cacheField name="Antibiotic" numFmtId="0">
      <sharedItems count="3">
        <s v="nitrofurantoin"/>
        <s v="levofloxacin"/>
        <s v="azithromycin"/>
      </sharedItems>
    </cacheField>
    <cacheField name="Start Date" numFmtId="164">
      <sharedItems containsSemiMixedTypes="0" containsNonDate="0" containsDate="1" containsString="0" minDate="2016-10-03T00:00:00" maxDate="2016-10-22T00:00:00"/>
    </cacheField>
    <cacheField name="Stop Date" numFmtId="164">
      <sharedItems containsSemiMixedTypes="0" containsNonDate="0" containsDate="1" containsString="0" minDate="2016-10-09T00:00:00" maxDate="2016-11-11T00:00:00"/>
    </cacheField>
    <cacheField name="Days of Therapy" numFmtId="0">
      <sharedItems containsSemiMixedTypes="0" containsString="0" containsNumber="1" containsInteger="1" minValue="7" maxValue="21"/>
    </cacheField>
    <cacheField name="Prescriber" numFmtId="0">
      <sharedItems count="2">
        <s v="Dr. Lexin"/>
        <s v="Dr. Tussin"/>
      </sharedItems>
    </cacheField>
    <cacheField name="Lab Sent" numFmtId="0">
      <sharedItems count="2">
        <s v="UA, reflex C&amp;S"/>
        <s v="Legionella antigen"/>
      </sharedItems>
    </cacheField>
    <cacheField name="Test Date" numFmtId="164">
      <sharedItems containsDate="1" containsMixedTypes="1" minDate="2016-04-03T00:00:00" maxDate="2016-04-22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SemiMixedTypes="0" containsNonDate="0" containsDate="1" containsString="0" minDate="2016-03-05T00:00:00" maxDate="2016-04-26T00:00:00"/>
    </cacheField>
    <cacheField name="Community vs. Facility" numFmtId="0">
      <sharedItems count="2">
        <s v="Community"/>
        <s v="Facil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2">
        <s v="Yes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Chung, Philip" refreshedDate="42915.626142013891" createdVersion="5" refreshedVersion="5" minRefreshableVersion="3" recordCount="5">
  <cacheSource type="worksheet">
    <worksheetSource name="Nov"/>
  </cacheSource>
  <cacheFields count="16">
    <cacheField name="Resident" numFmtId="0">
      <sharedItems count="4">
        <s v="A"/>
        <s v="B"/>
        <s v="C"/>
        <s v="D"/>
      </sharedItems>
    </cacheField>
    <cacheField name="Room" numFmtId="0">
      <sharedItems/>
    </cacheField>
    <cacheField name="Diagnosis" numFmtId="0">
      <sharedItems count="3">
        <s v="UTI"/>
        <s v="SSTI"/>
        <s v="C difficile"/>
      </sharedItems>
    </cacheField>
    <cacheField name="Antibiotic" numFmtId="0">
      <sharedItems count="3">
        <s v="nitrofurantoin"/>
        <s v="cephalexin"/>
        <s v="metronidazole"/>
      </sharedItems>
    </cacheField>
    <cacheField name="Start Date" numFmtId="164">
      <sharedItems containsSemiMixedTypes="0" containsNonDate="0" containsDate="1" containsString="0" minDate="2016-11-03T00:00:00" maxDate="2016-11-22T00:00:00"/>
    </cacheField>
    <cacheField name="Stop Date" numFmtId="164">
      <sharedItems containsSemiMixedTypes="0" containsNonDate="0" containsDate="1" containsString="0" minDate="2016-11-09T00:00:00" maxDate="2016-12-05T00:00:00"/>
    </cacheField>
    <cacheField name="Days of Therapy" numFmtId="0">
      <sharedItems containsSemiMixedTypes="0" containsString="0" containsNumber="1" containsInteger="1" minValue="7" maxValue="14"/>
    </cacheField>
    <cacheField name="Prescriber" numFmtId="0">
      <sharedItems count="3">
        <s v="PA Mycin"/>
        <s v="Dr. Eschar"/>
        <s v="Dr. Cillin"/>
      </sharedItems>
    </cacheField>
    <cacheField name="Lab Sent" numFmtId="0">
      <sharedItems count="3">
        <s v="UA, reflex C&amp;S"/>
        <s v="None"/>
        <s v="C difficle PCR"/>
      </sharedItems>
    </cacheField>
    <cacheField name="Test Date" numFmtId="164">
      <sharedItems containsDate="1" containsMixedTypes="1" minDate="2016-05-03T00:00:00" maxDate="2016-05-08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Date="1" containsMixedTypes="1" minDate="2016-05-05T00:00:00" maxDate="2016-05-08T00:00:00"/>
    </cacheField>
    <cacheField name="Community vs. Facility" numFmtId="0">
      <sharedItems count="2">
        <s v="Facility"/>
        <s v="Commun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2">
        <s v="Yes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Chung, Philip" refreshedDate="42915.630207754628" createdVersion="5" refreshedVersion="5" minRefreshableVersion="3" recordCount="5">
  <cacheSource type="worksheet">
    <worksheetSource name="Dec"/>
  </cacheSource>
  <cacheFields count="16">
    <cacheField name="Resident" numFmtId="0">
      <sharedItems count="5">
        <s v="A"/>
        <s v="B"/>
        <s v="C"/>
        <s v="D"/>
        <s v="E"/>
      </sharedItems>
    </cacheField>
    <cacheField name="Room" numFmtId="0">
      <sharedItems/>
    </cacheField>
    <cacheField name="Diagnosis" numFmtId="0">
      <sharedItems count="2">
        <s v="UTI"/>
        <s v="C difficile"/>
      </sharedItems>
    </cacheField>
    <cacheField name="Antibiotic" numFmtId="0">
      <sharedItems count="3">
        <s v="nitrofurantoin"/>
        <s v="cephalexin"/>
        <s v="metronidazole"/>
      </sharedItems>
    </cacheField>
    <cacheField name="Start Date" numFmtId="164">
      <sharedItems containsSemiMixedTypes="0" containsNonDate="0" containsDate="1" containsString="0" minDate="2016-12-03T00:00:00" maxDate="2016-12-22T00:00:00"/>
    </cacheField>
    <cacheField name="Stop Date" numFmtId="164">
      <sharedItems containsSemiMixedTypes="0" containsNonDate="0" containsDate="1" containsString="0" minDate="2016-12-09T00:00:00" maxDate="2017-01-04T00:00:00"/>
    </cacheField>
    <cacheField name="Days of Therapy" numFmtId="0">
      <sharedItems containsSemiMixedTypes="0" containsString="0" containsNumber="1" containsInteger="1" minValue="7" maxValue="14"/>
    </cacheField>
    <cacheField name="Prescriber" numFmtId="0">
      <sharedItems count="2">
        <s v="PA Mycin"/>
        <s v="Dr. D Rhea"/>
      </sharedItems>
    </cacheField>
    <cacheField name="Lab Sent" numFmtId="0">
      <sharedItems count="2">
        <s v="UA, reflex C&amp;S"/>
        <s v="C difficle PCR"/>
      </sharedItems>
    </cacheField>
    <cacheField name="Test Date" numFmtId="164">
      <sharedItems containsSemiMixedTypes="0" containsNonDate="0" containsDate="1" containsString="0" minDate="2016-12-03T00:00:00" maxDate="2016-12-22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SemiMixedTypes="0" containsNonDate="0" containsDate="1" containsString="0" minDate="2016-12-03T00:00:00" maxDate="2016-12-22T00:00:00"/>
    </cacheField>
    <cacheField name="Community vs. Facility" numFmtId="0">
      <sharedItems count="2">
        <s v="Community"/>
        <s v="Facil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1"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ung, Philip" refreshedDate="42914.668482060188" createdVersion="5" refreshedVersion="5" minRefreshableVersion="3" recordCount="8">
  <cacheSource type="worksheet">
    <worksheetSource name="Mar"/>
  </cacheSource>
  <cacheFields count="16">
    <cacheField name="Resident" numFmtId="0">
      <sharedItems count="5">
        <s v="A"/>
        <s v="B"/>
        <s v="C"/>
        <s v="D"/>
        <s v="E"/>
      </sharedItems>
    </cacheField>
    <cacheField name="Room" numFmtId="0">
      <sharedItems/>
    </cacheField>
    <cacheField name="Diagnosis" numFmtId="0">
      <sharedItems count="4">
        <s v="UTI"/>
        <s v="PNA"/>
        <s v="SSTI"/>
        <s v="Pneumonia"/>
      </sharedItems>
    </cacheField>
    <cacheField name="Antibiotic" numFmtId="0">
      <sharedItems count="6">
        <s v="nitrofurantoin"/>
        <s v="ciprofloxacin"/>
        <s v="azithromycin"/>
        <s v="amoxicillin-clavulanate"/>
        <s v="sulfamethoxazole-trimethoprim"/>
        <s v="cefixime"/>
      </sharedItems>
    </cacheField>
    <cacheField name="Start Date" numFmtId="164">
      <sharedItems containsSemiMixedTypes="0" containsNonDate="0" containsDate="1" containsString="0" minDate="2016-03-02T00:00:00" maxDate="2016-03-21T00:00:00"/>
    </cacheField>
    <cacheField name="Stop Date" numFmtId="164">
      <sharedItems containsSemiMixedTypes="0" containsNonDate="0" containsDate="1" containsString="0" minDate="2016-03-05T00:00:00" maxDate="2016-03-25T00:00:00"/>
    </cacheField>
    <cacheField name="Days of Therapy" numFmtId="0">
      <sharedItems containsSemiMixedTypes="0" containsString="0" containsNumber="1" containsInteger="1" minValue="3" maxValue="7"/>
    </cacheField>
    <cacheField name="Prescriber" numFmtId="0">
      <sharedItems count="4">
        <s v="Dr. Lexin"/>
        <s v="PA Mycin"/>
        <s v="Dr. Eschar"/>
        <s v="Dr. Mycin"/>
      </sharedItems>
    </cacheField>
    <cacheField name="Lab Sent" numFmtId="0">
      <sharedItems count="4">
        <s v="UA, reflex C&amp;S"/>
        <s v="None"/>
        <s v="Wound swab"/>
        <s v="NA" u="1"/>
      </sharedItems>
    </cacheField>
    <cacheField name="Test Date" numFmtId="164">
      <sharedItems containsDate="1" containsMixedTypes="1" minDate="2016-03-03T00:00:00" maxDate="2016-03-16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Date="1" containsMixedTypes="1" minDate="2016-03-05T00:00:00" maxDate="2016-03-18T00:00:00"/>
    </cacheField>
    <cacheField name="Community vs. Facility" numFmtId="0">
      <sharedItems count="2">
        <s v="Facility"/>
        <s v="Commun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hung, Philip" refreshedDate="42914.688044560186" createdVersion="5" refreshedVersion="5" minRefreshableVersion="3" recordCount="4">
  <cacheSource type="worksheet">
    <worksheetSource name="Apr"/>
  </cacheSource>
  <cacheFields count="16">
    <cacheField name="Resident" numFmtId="0">
      <sharedItems count="4">
        <s v="A"/>
        <s v="B"/>
        <s v="C"/>
        <s v="D"/>
      </sharedItems>
    </cacheField>
    <cacheField name="Room" numFmtId="0">
      <sharedItems/>
    </cacheField>
    <cacheField name="Diagnosis" numFmtId="0">
      <sharedItems count="2">
        <s v="UTI"/>
        <s v="PNA"/>
      </sharedItems>
    </cacheField>
    <cacheField name="Antibiotic" numFmtId="0">
      <sharedItems count="3">
        <s v="nitrofurantoin"/>
        <s v="ciprofloxacin"/>
        <s v="azithromycin"/>
      </sharedItems>
    </cacheField>
    <cacheField name="Start Date" numFmtId="164">
      <sharedItems containsSemiMixedTypes="0" containsNonDate="0" containsDate="1" containsString="0" minDate="2016-04-03T00:00:00" maxDate="2016-04-22T00:00:00"/>
    </cacheField>
    <cacheField name="Stop Date" numFmtId="164">
      <sharedItems containsSemiMixedTypes="0" containsNonDate="0" containsDate="1" containsString="0" minDate="2016-04-07T00:00:00" maxDate="2016-05-01T00:00:00"/>
    </cacheField>
    <cacheField name="Days of Therapy" numFmtId="0">
      <sharedItems containsSemiMixedTypes="0" containsString="0" containsNumber="1" containsInteger="1" minValue="3" maxValue="10"/>
    </cacheField>
    <cacheField name="Prescriber" numFmtId="0">
      <sharedItems count="3">
        <s v="Dr. Lexin"/>
        <s v="PA Mycin"/>
        <s v="Dr. Cillin"/>
      </sharedItems>
    </cacheField>
    <cacheField name="Lab Sent" numFmtId="0">
      <sharedItems count="2">
        <s v="UA, reflex C&amp;S"/>
        <s v="Legionella antigen"/>
      </sharedItems>
    </cacheField>
    <cacheField name="Test Date" numFmtId="164">
      <sharedItems containsDate="1" containsMixedTypes="1" minDate="2016-04-03T00:00:00" maxDate="2016-04-22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SemiMixedTypes="0" containsNonDate="0" containsDate="1" containsString="0" minDate="2016-03-05T00:00:00" maxDate="2016-04-26T00:00:00"/>
    </cacheField>
    <cacheField name="Community vs. Facility" numFmtId="0">
      <sharedItems count="2">
        <s v="Facility"/>
        <s v="Commun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hung, Philip" refreshedDate="42915.476358796295" createdVersion="5" refreshedVersion="5" minRefreshableVersion="3" recordCount="5">
  <cacheSource type="worksheet">
    <worksheetSource name="May"/>
  </cacheSource>
  <cacheFields count="16">
    <cacheField name="Resident" numFmtId="0">
      <sharedItems count="4">
        <s v="A"/>
        <s v="B"/>
        <s v="C"/>
        <s v="D"/>
      </sharedItems>
    </cacheField>
    <cacheField name="Room" numFmtId="0">
      <sharedItems/>
    </cacheField>
    <cacheField name="Diagnosis" numFmtId="0">
      <sharedItems count="3">
        <s v="UTI"/>
        <s v="SSTI"/>
        <s v="C difficile"/>
      </sharedItems>
    </cacheField>
    <cacheField name="Antibiotic" numFmtId="0">
      <sharedItems count="3">
        <s v="nitrofurantoin"/>
        <s v="cephalexin"/>
        <s v="metronidazole"/>
      </sharedItems>
    </cacheField>
    <cacheField name="Start Date" numFmtId="164">
      <sharedItems containsSemiMixedTypes="0" containsNonDate="0" containsDate="1" containsString="0" minDate="2016-05-03T00:00:00" maxDate="2016-05-22T00:00:00"/>
    </cacheField>
    <cacheField name="Stop Date" numFmtId="164">
      <sharedItems containsSemiMixedTypes="0" containsNonDate="0" containsDate="1" containsString="0" minDate="2016-05-09T00:00:00" maxDate="2016-06-04T00:00:00"/>
    </cacheField>
    <cacheField name="Days of Therapy" numFmtId="0">
      <sharedItems containsSemiMixedTypes="0" containsString="0" containsNumber="1" containsInteger="1" minValue="7" maxValue="14"/>
    </cacheField>
    <cacheField name="Prescriber" numFmtId="0">
      <sharedItems count="3">
        <s v="Dr. Lexin"/>
        <s v="PA Mycin"/>
        <s v="Dr. Cillin"/>
      </sharedItems>
    </cacheField>
    <cacheField name="Lab Sent" numFmtId="0">
      <sharedItems count="3">
        <s v="UA, reflex C&amp;S"/>
        <s v="Legionella antigen"/>
        <s v="C difficle PCR"/>
      </sharedItems>
    </cacheField>
    <cacheField name="Test Date" numFmtId="164">
      <sharedItems containsSemiMixedTypes="0" containsNonDate="0" containsDate="1" containsString="0" minDate="2016-05-03T00:00:00" maxDate="2016-05-22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SemiMixedTypes="0" containsNonDate="0" containsDate="1" containsString="0" minDate="2016-05-05T00:00:00" maxDate="2016-05-25T00:00:00"/>
    </cacheField>
    <cacheField name="Community vs. Facility" numFmtId="0">
      <sharedItems count="1">
        <s v="Facility"/>
      </sharedItems>
    </cacheField>
    <cacheField name="Assessment / SBAR Tool Completed?" numFmtId="0">
      <sharedItems count="1">
        <s v="Yes"/>
      </sharedItems>
    </cacheField>
    <cacheField name="Criteria Met?" numFmtId="0">
      <sharedItems count="1"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hung, Philip" refreshedDate="42915.488129976853" createdVersion="5" refreshedVersion="5" minRefreshableVersion="3" recordCount="14">
  <cacheSource type="worksheet">
    <worksheetSource name="Jan"/>
  </cacheSource>
  <cacheFields count="16">
    <cacheField name="Resident" numFmtId="0">
      <sharedItems count="17">
        <s v="A"/>
        <s v="B"/>
        <s v="C"/>
        <s v="D"/>
        <s v="E"/>
        <s v="F"/>
        <s v="G"/>
        <s v="H"/>
        <s v="I"/>
        <s v="J"/>
        <s v="K"/>
        <s v="Green, Dawn" u="1"/>
        <s v="Dia, Rhea" u="1"/>
        <s v="Purple, Rayne" u="1"/>
        <s v="Brown, John" u="1"/>
        <s v="White, Mary" u="1"/>
        <s v="Pan, Peter" u="1"/>
      </sharedItems>
    </cacheField>
    <cacheField name="Room" numFmtId="0">
      <sharedItems/>
    </cacheField>
    <cacheField name="Diagnosis" numFmtId="0">
      <sharedItems count="6">
        <s v="UTI"/>
        <s v="SSTI"/>
        <s v="Pneumonia"/>
        <s v="C difficile"/>
        <s v="Influenza"/>
        <s v="PNA" u="1"/>
      </sharedItems>
    </cacheField>
    <cacheField name="Antibiotic" numFmtId="0">
      <sharedItems count="8">
        <s v="nitrofurantoin"/>
        <s v="cephalexin"/>
        <s v="ciprofloxacin"/>
        <s v="azithromycin"/>
        <s v="amoxicillin-clavulanate"/>
        <s v="vancomycin po"/>
        <s v="oseltamivir"/>
        <s v="levofloxacin"/>
      </sharedItems>
    </cacheField>
    <cacheField name="Start Date" numFmtId="164">
      <sharedItems containsSemiMixedTypes="0" containsNonDate="0" containsDate="1" containsString="0" minDate="2016-01-01T00:00:00" maxDate="2016-01-21T00:00:00"/>
    </cacheField>
    <cacheField name="Stop Date" numFmtId="164">
      <sharedItems containsSemiMixedTypes="0" containsNonDate="0" containsDate="1" containsString="0" minDate="2016-01-04T00:00:00" maxDate="2016-01-27T00:00:00"/>
    </cacheField>
    <cacheField name="Days of Therapy" numFmtId="0">
      <sharedItems containsSemiMixedTypes="0" containsString="0" containsNumber="1" containsInteger="1" minValue="3" maxValue="14"/>
    </cacheField>
    <cacheField name="Prescriber" numFmtId="0">
      <sharedItems count="4">
        <s v="Dr. Lexin"/>
        <s v="PA Cillin"/>
        <s v="Dr. Peni"/>
        <s v="Dr. Gripe"/>
      </sharedItems>
    </cacheField>
    <cacheField name="Lab Sent" numFmtId="0">
      <sharedItems count="6">
        <s v="UA, reflex C&amp;S"/>
        <s v="None"/>
        <s v="C difficile PCR"/>
        <s v="Flu swab"/>
        <s v="C difficile assay" u="1"/>
        <s v="UA" u="1"/>
      </sharedItems>
    </cacheField>
    <cacheField name="Test Date" numFmtId="164">
      <sharedItems containsDate="1" containsMixedTypes="1" minDate="2016-01-01T00:00:00" maxDate="2016-01-31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Date="1" containsMixedTypes="1" minDate="2016-01-01T00:00:00" maxDate="2016-02-02T00:00:00"/>
    </cacheField>
    <cacheField name="Community vs. Facility" numFmtId="0">
      <sharedItems count="2">
        <s v="Facility"/>
        <s v="Commun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3">
        <s v="No"/>
        <s v="Yes"/>
        <s v="N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Chung, Philip" refreshedDate="42915.500029745373" createdVersion="5" refreshedVersion="5" minRefreshableVersion="3" recordCount="9">
  <cacheSource type="worksheet">
    <worksheetSource name="Jun"/>
  </cacheSource>
  <cacheFields count="16">
    <cacheField name="Resident" numFmtId="0">
      <sharedItems count="7">
        <s v="A"/>
        <s v="C"/>
        <s v="D"/>
        <s v="E"/>
        <s v="F"/>
        <s v="G"/>
        <s v="H"/>
      </sharedItems>
    </cacheField>
    <cacheField name="Room" numFmtId="0">
      <sharedItems/>
    </cacheField>
    <cacheField name="Diagnosis" numFmtId="0">
      <sharedItems count="4">
        <s v="UTI"/>
        <s v="Pneumonia"/>
        <s v="C difficile"/>
        <s v="Influenza"/>
      </sharedItems>
    </cacheField>
    <cacheField name="Antibiotic" numFmtId="0">
      <sharedItems count="7">
        <s v="nitrofurantoin"/>
        <s v="ciprofloxacin"/>
        <s v="amoxicillin-clavulanate"/>
        <s v="azithromycin"/>
        <s v="vancomycin po"/>
        <s v="oseltamivir"/>
        <s v="levofloxacin"/>
      </sharedItems>
    </cacheField>
    <cacheField name="Start Date" numFmtId="164">
      <sharedItems containsSemiMixedTypes="0" containsNonDate="0" containsDate="1" containsString="0" minDate="2016-06-01T00:00:00" maxDate="2016-06-21T00:00:00"/>
    </cacheField>
    <cacheField name="Stop Date" numFmtId="164">
      <sharedItems containsSemiMixedTypes="0" containsNonDate="0" containsDate="1" containsString="0" minDate="2016-06-05T00:00:00" maxDate="2016-06-28T00:00:00"/>
    </cacheField>
    <cacheField name="Days of Therapy" numFmtId="0">
      <sharedItems containsSemiMixedTypes="0" containsString="0" containsNumber="1" containsInteger="1" minValue="5" maxValue="14"/>
    </cacheField>
    <cacheField name="Prescriber" numFmtId="0">
      <sharedItems count="5">
        <s v="Dr. Lexin"/>
        <s v="PA Cillin"/>
        <s v="PA Mycin"/>
        <s v="Dr. Peni"/>
        <s v="Dr. Gripe"/>
      </sharedItems>
    </cacheField>
    <cacheField name="Lab Sent" numFmtId="0">
      <sharedItems count="6">
        <s v="UA, reflex C&amp;S"/>
        <s v="S pneumoniae urine antigen"/>
        <s v="None"/>
        <s v="Sputum culture"/>
        <s v="C difficile PCR"/>
        <s v="Flu swab"/>
      </sharedItems>
    </cacheField>
    <cacheField name="Test Date" numFmtId="164">
      <sharedItems containsDate="1" containsMixedTypes="1" minDate="2016-01-01T00:00:00" maxDate="2016-01-31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Date="1" containsMixedTypes="1" minDate="2016-01-01T00:00:00" maxDate="2016-02-02T00:00:00"/>
    </cacheField>
    <cacheField name="Community vs. Facility" numFmtId="0">
      <sharedItems count="2">
        <s v="Facility"/>
        <s v="Commun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Chung, Philip" refreshedDate="42915.578895486113" createdVersion="5" refreshedVersion="5" minRefreshableVersion="3" recordCount="7">
  <cacheSource type="worksheet">
    <worksheetSource name="Jul"/>
  </cacheSource>
  <cacheFields count="16">
    <cacheField name="Resident" numFmtId="0">
      <sharedItems count="6">
        <s v="A"/>
        <s v="B"/>
        <s v="C"/>
        <s v="D"/>
        <s v="E"/>
        <s v="F"/>
      </sharedItems>
    </cacheField>
    <cacheField name="Room" numFmtId="0">
      <sharedItems/>
    </cacheField>
    <cacheField name="Diagnosis" numFmtId="0">
      <sharedItems count="4">
        <s v="UTI"/>
        <s v="PNA"/>
        <s v="Pneumonia"/>
        <s v="SSTI"/>
      </sharedItems>
    </cacheField>
    <cacheField name="Antibiotic" numFmtId="0">
      <sharedItems count="5">
        <s v="ciprofloxacin"/>
        <s v="azithromycin"/>
        <s v="amoxicillin-clavulanate"/>
        <s v="clindamycin"/>
        <s v="levofloxacin"/>
      </sharedItems>
    </cacheField>
    <cacheField name="Start Date" numFmtId="164">
      <sharedItems containsSemiMixedTypes="0" containsNonDate="0" containsDate="1" containsString="0" minDate="2016-07-03T00:00:00" maxDate="2016-07-21T00:00:00"/>
    </cacheField>
    <cacheField name="Stop Date" numFmtId="164">
      <sharedItems containsSemiMixedTypes="0" containsNonDate="0" containsDate="1" containsString="0" minDate="2016-07-05T00:00:00" maxDate="2016-07-25T00:00:00"/>
    </cacheField>
    <cacheField name="Days of Therapy" numFmtId="0">
      <sharedItems containsSemiMixedTypes="0" containsString="0" containsNumber="1" containsInteger="1" minValue="3" maxValue="10"/>
    </cacheField>
    <cacheField name="Prescriber" numFmtId="0">
      <sharedItems count="4">
        <s v="Dr. Lexin"/>
        <s v="PA Mycin"/>
        <s v="Dr. Peni"/>
        <s v="Dr. Eschar"/>
      </sharedItems>
    </cacheField>
    <cacheField name="Lab Sent" numFmtId="0">
      <sharedItems count="3">
        <s v="UA, reflex C&amp;S"/>
        <s v="None"/>
        <s v="wound swab"/>
      </sharedItems>
    </cacheField>
    <cacheField name="Test Date" numFmtId="164">
      <sharedItems containsDate="1" containsMixedTypes="1" minDate="2016-07-04T00:00:00" maxDate="2016-07-07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Date="1" containsMixedTypes="1" minDate="2016-02-04T00:00:00" maxDate="2016-07-13T00:00:00"/>
    </cacheField>
    <cacheField name="Community vs. Facility" numFmtId="0">
      <sharedItems count="2">
        <s v="Facility"/>
        <s v="Commun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Chung, Philip" refreshedDate="42915.593864467592" createdVersion="5" refreshedVersion="5" minRefreshableVersion="3" recordCount="8">
  <cacheSource type="worksheet">
    <worksheetSource name="Aug"/>
  </cacheSource>
  <cacheFields count="16">
    <cacheField name="Resident" numFmtId="0">
      <sharedItems count="5">
        <s v="A"/>
        <s v="B"/>
        <s v="C"/>
        <s v="D"/>
        <s v="E"/>
      </sharedItems>
    </cacheField>
    <cacheField name="Room" numFmtId="0">
      <sharedItems/>
    </cacheField>
    <cacheField name="Diagnosis" numFmtId="0">
      <sharedItems count="4">
        <s v="UTI"/>
        <s v="PNA"/>
        <s v="SSTI"/>
        <s v="Pneumonia"/>
      </sharedItems>
    </cacheField>
    <cacheField name="Antibiotic" numFmtId="0">
      <sharedItems count="6">
        <s v="nitrofurantoin"/>
        <s v="ciprofloxacin"/>
        <s v="azithromycin"/>
        <s v="amoxicillin-clavulanate"/>
        <s v="sulfamethoxazole-trimethoprim"/>
        <s v="cefixime"/>
      </sharedItems>
    </cacheField>
    <cacheField name="Start Date" numFmtId="164">
      <sharedItems containsSemiMixedTypes="0" containsNonDate="0" containsDate="1" containsString="0" minDate="2016-08-02T00:00:00" maxDate="2016-08-21T00:00:00"/>
    </cacheField>
    <cacheField name="Stop Date" numFmtId="164">
      <sharedItems containsSemiMixedTypes="0" containsNonDate="0" containsDate="1" containsString="0" minDate="2016-08-05T00:00:00" maxDate="2016-08-30T00:00:00"/>
    </cacheField>
    <cacheField name="Days of Therapy" numFmtId="0">
      <sharedItems containsSemiMixedTypes="0" containsString="0" containsNumber="1" containsInteger="1" minValue="3" maxValue="10"/>
    </cacheField>
    <cacheField name="Prescriber" numFmtId="0">
      <sharedItems count="4">
        <s v="Dr. Lexin"/>
        <s v="PA Mycin"/>
        <s v="Dr. Eschar"/>
        <s v="Dr. Mycin"/>
      </sharedItems>
    </cacheField>
    <cacheField name="Lab Sent" numFmtId="0">
      <sharedItems count="3">
        <s v="UA, reflex C&amp;S"/>
        <s v="None"/>
        <s v="Wound swab"/>
      </sharedItems>
    </cacheField>
    <cacheField name="Test Date" numFmtId="164">
      <sharedItems containsDate="1" containsMixedTypes="1" minDate="2016-08-03T00:00:00" maxDate="2016-08-16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Date="1" containsMixedTypes="1" minDate="2016-08-05T00:00:00" maxDate="2016-08-18T00:00:00"/>
    </cacheField>
    <cacheField name="Community vs. Facility" numFmtId="0">
      <sharedItems count="2">
        <s v="Facility"/>
        <s v="Community"/>
      </sharedItems>
    </cacheField>
    <cacheField name="Assessment / SBAR Tool Completed?" numFmtId="0">
      <sharedItems count="2">
        <s v="Yes"/>
        <s v="No"/>
      </sharedItems>
    </cacheField>
    <cacheField name="Criteria Met?" numFmtId="0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Chung, Philip" refreshedDate="42915.610496296293" createdVersion="5" refreshedVersion="5" minRefreshableVersion="3" recordCount="2">
  <cacheSource type="worksheet">
    <worksheetSource name="Sep"/>
  </cacheSource>
  <cacheFields count="16">
    <cacheField name="Resident" numFmtId="0">
      <sharedItems count="2">
        <s v="A"/>
        <s v="B"/>
      </sharedItems>
    </cacheField>
    <cacheField name="Room" numFmtId="0">
      <sharedItems/>
    </cacheField>
    <cacheField name="Diagnosis" numFmtId="0">
      <sharedItems count="2">
        <s v="SSTI"/>
        <s v="Gastroenteritis"/>
      </sharedItems>
    </cacheField>
    <cacheField name="Antibiotic" numFmtId="0">
      <sharedItems count="2">
        <s v="amoxicillin-clavulanate"/>
        <s v="ciprofloxacin"/>
      </sharedItems>
    </cacheField>
    <cacheField name="Start Date" numFmtId="164">
      <sharedItems containsSemiMixedTypes="0" containsNonDate="0" containsDate="1" containsString="0" minDate="2016-09-03T00:00:00" maxDate="2016-09-04T00:00:00"/>
    </cacheField>
    <cacheField name="Stop Date" numFmtId="164">
      <sharedItems containsSemiMixedTypes="0" containsNonDate="0" containsDate="1" containsString="0" minDate="2016-09-05T00:00:00" maxDate="2016-10-01T00:00:00"/>
    </cacheField>
    <cacheField name="Days of Therapy" numFmtId="0">
      <sharedItems containsSemiMixedTypes="0" containsString="0" containsNumber="1" containsInteger="1" minValue="3" maxValue="28"/>
    </cacheField>
    <cacheField name="Prescriber" numFmtId="0">
      <sharedItems count="2">
        <s v="Dr. Lexin"/>
        <s v="PA Mycin"/>
      </sharedItems>
    </cacheField>
    <cacheField name="Lab Sent" numFmtId="0">
      <sharedItems count="2">
        <s v="Wound swab"/>
        <s v="Stool culture"/>
      </sharedItems>
    </cacheField>
    <cacheField name="Test Date" numFmtId="164">
      <sharedItems containsSemiMixedTypes="0" containsNonDate="0" containsDate="1" containsString="0" minDate="2016-09-03T00:00:00" maxDate="2016-09-04T00:00:00"/>
    </cacheField>
    <cacheField name="Culture f/u at 48-72h?" numFmtId="164">
      <sharedItems/>
    </cacheField>
    <cacheField name="Pathogen" numFmtId="0">
      <sharedItems/>
    </cacheField>
    <cacheField name="Result Date" numFmtId="164">
      <sharedItems containsSemiMixedTypes="0" containsNonDate="0" containsDate="1" containsString="0" minDate="2016-09-05T00:00:00" maxDate="2016-09-06T00:00:00"/>
    </cacheField>
    <cacheField name="Community vs. Facility" numFmtId="0">
      <sharedItems count="1">
        <s v="Facility"/>
      </sharedItems>
    </cacheField>
    <cacheField name="Assessment / SBAR Tool Completed?" numFmtId="0">
      <sharedItems count="1">
        <s v="Yes"/>
      </sharedItems>
    </cacheField>
    <cacheField name="Criteria Met?" numFmtId="0">
      <sharedItems count="1"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135B"/>
    <x v="0"/>
    <x v="0"/>
    <d v="2016-02-02T00:00:00"/>
    <d v="2016-02-08T00:00:00"/>
    <n v="7"/>
    <x v="0"/>
    <x v="0"/>
    <d v="2016-01-30T00:00:00"/>
    <s v="Yes"/>
    <s v="E coli"/>
    <d v="2016-01-02T00:00:00"/>
    <x v="0"/>
    <x v="0"/>
    <x v="0"/>
  </r>
  <r>
    <x v="1"/>
    <s v="251B"/>
    <x v="0"/>
    <x v="1"/>
    <d v="2016-02-02T00:00:00"/>
    <d v="2016-02-08T00:00:00"/>
    <n v="7"/>
    <x v="1"/>
    <x v="0"/>
    <d v="2016-01-30T00:00:00"/>
    <s v="Yes"/>
    <s v="Klebsiella pneumoniae"/>
    <d v="2016-02-01T00:00:00"/>
    <x v="1"/>
    <x v="1"/>
    <x v="0"/>
  </r>
  <r>
    <x v="2"/>
    <s v="551A"/>
    <x v="1"/>
    <x v="2"/>
    <d v="2016-02-20T00:00:00"/>
    <d v="2016-02-24T00:00:00"/>
    <n v="5"/>
    <x v="0"/>
    <x v="1"/>
    <s v="NA"/>
    <s v="NA"/>
    <s v="NA"/>
    <s v="NA"/>
    <x v="1"/>
    <x v="0"/>
    <x v="1"/>
  </r>
  <r>
    <x v="2"/>
    <s v="551A"/>
    <x v="0"/>
    <x v="0"/>
    <d v="2016-02-03T00:00:00"/>
    <d v="2016-02-05T00:00:00"/>
    <n v="3"/>
    <x v="1"/>
    <x v="0"/>
    <d v="2016-01-03T00:00:00"/>
    <s v="Yes"/>
    <s v="E coli"/>
    <d v="2016-01-05T00:00:00"/>
    <x v="0"/>
    <x v="0"/>
    <x v="0"/>
  </r>
  <r>
    <x v="3"/>
    <s v="431B"/>
    <x v="2"/>
    <x v="3"/>
    <d v="2016-02-20T00:00:00"/>
    <d v="2016-02-24T00:00:00"/>
    <n v="5"/>
    <x v="2"/>
    <x v="1"/>
    <s v="NA"/>
    <s v="NA"/>
    <s v="NA"/>
    <s v="NA"/>
    <x v="1"/>
    <x v="0"/>
    <x v="1"/>
  </r>
  <r>
    <x v="4"/>
    <s v="303A"/>
    <x v="3"/>
    <x v="4"/>
    <d v="2016-02-02T00:00:00"/>
    <d v="2016-02-05T00:00:00"/>
    <n v="4"/>
    <x v="3"/>
    <x v="2"/>
    <d v="2016-01-01T00:00:00"/>
    <s v="Yes"/>
    <s v="Influenza A"/>
    <d v="2016-01-01T00:00:00"/>
    <x v="0"/>
    <x v="0"/>
    <x v="0"/>
  </r>
  <r>
    <x v="5"/>
    <s v="303B"/>
    <x v="2"/>
    <x v="5"/>
    <d v="2016-02-02T00:00:00"/>
    <d v="2016-02-08T00:00:00"/>
    <n v="7"/>
    <x v="3"/>
    <x v="1"/>
    <s v="NA"/>
    <s v="NA"/>
    <s v="NA"/>
    <s v="NA"/>
    <x v="0"/>
    <x v="0"/>
    <x v="1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4">
  <r>
    <s v="A"/>
    <s v="135B"/>
    <x v="0"/>
    <x v="0"/>
    <d v="2016-10-03T00:00:00"/>
    <d v="2016-10-09T00:00:00"/>
    <n v="7"/>
    <x v="0"/>
    <x v="0"/>
    <s v="4/31/6"/>
    <s v="Yes"/>
    <s v="Morganella species"/>
    <d v="2016-03-05T00:00:00"/>
    <x v="0"/>
    <x v="0"/>
    <x v="0"/>
  </r>
  <r>
    <s v="B"/>
    <s v="251B"/>
    <x v="1"/>
    <x v="1"/>
    <d v="2016-10-05T00:00:00"/>
    <d v="2016-10-25T00:00:00"/>
    <n v="21"/>
    <x v="1"/>
    <x v="1"/>
    <d v="2016-04-05T00:00:00"/>
    <s v="Yes"/>
    <s v="Legionella"/>
    <d v="2016-03-05T00:00:00"/>
    <x v="1"/>
    <x v="0"/>
    <x v="0"/>
  </r>
  <r>
    <s v="C"/>
    <s v="551A"/>
    <x v="1"/>
    <x v="2"/>
    <d v="2016-10-21T00:00:00"/>
    <d v="2016-11-10T00:00:00"/>
    <n v="21"/>
    <x v="1"/>
    <x v="1"/>
    <d v="2016-04-21T00:00:00"/>
    <s v="Yes"/>
    <s v="Legionella"/>
    <d v="2016-04-25T00:00:00"/>
    <x v="1"/>
    <x v="0"/>
    <x v="0"/>
  </r>
  <r>
    <s v="D"/>
    <s v="541B"/>
    <x v="1"/>
    <x v="2"/>
    <d v="2016-10-03T00:00:00"/>
    <d v="2016-10-23T00:00:00"/>
    <n v="21"/>
    <x v="1"/>
    <x v="1"/>
    <d v="2016-04-03T00:00:00"/>
    <s v="Yes"/>
    <s v="Legionella"/>
    <d v="2016-03-05T00:00:00"/>
    <x v="1"/>
    <x v="1"/>
    <x v="1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5">
  <r>
    <x v="0"/>
    <s v="135B"/>
    <x v="0"/>
    <x v="0"/>
    <d v="2016-11-03T00:00:00"/>
    <d v="2016-11-09T00:00:00"/>
    <n v="7"/>
    <x v="0"/>
    <x v="0"/>
    <d v="2016-05-03T00:00:00"/>
    <s v="Yes"/>
    <s v="Proteus mirabilis"/>
    <d v="2016-05-06T00:00:00"/>
    <x v="0"/>
    <x v="0"/>
    <x v="0"/>
  </r>
  <r>
    <x v="1"/>
    <s v="251B"/>
    <x v="0"/>
    <x v="1"/>
    <d v="2016-11-05T00:00:00"/>
    <d v="2016-11-11T00:00:00"/>
    <n v="7"/>
    <x v="0"/>
    <x v="0"/>
    <d v="2016-05-05T00:00:00"/>
    <s v="Yes"/>
    <s v="Klebsiella pneumoniae"/>
    <d v="2016-05-07T00:00:00"/>
    <x v="0"/>
    <x v="0"/>
    <x v="0"/>
  </r>
  <r>
    <x v="2"/>
    <s v="551A"/>
    <x v="1"/>
    <x v="1"/>
    <d v="2016-11-21T00:00:00"/>
    <d v="2016-12-04T00:00:00"/>
    <n v="14"/>
    <x v="1"/>
    <x v="1"/>
    <s v="NA"/>
    <s v="NA"/>
    <s v="NA"/>
    <s v="NA"/>
    <x v="1"/>
    <x v="1"/>
    <x v="1"/>
  </r>
  <r>
    <x v="3"/>
    <s v="541B"/>
    <x v="0"/>
    <x v="0"/>
    <d v="2016-11-03T00:00:00"/>
    <d v="2016-11-12T00:00:00"/>
    <n v="10"/>
    <x v="2"/>
    <x v="0"/>
    <d v="2016-05-03T00:00:00"/>
    <s v="Yes"/>
    <s v="E coli"/>
    <d v="2016-05-05T00:00:00"/>
    <x v="0"/>
    <x v="0"/>
    <x v="0"/>
  </r>
  <r>
    <x v="3"/>
    <s v="541B"/>
    <x v="2"/>
    <x v="2"/>
    <d v="2016-11-07T00:00:00"/>
    <d v="2016-11-16T00:00:00"/>
    <n v="10"/>
    <x v="2"/>
    <x v="2"/>
    <d v="2016-05-07T00:00:00"/>
    <s v="Yes"/>
    <s v="C difficile"/>
    <d v="2016-05-07T00:00:00"/>
    <x v="0"/>
    <x v="0"/>
    <x v="0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5">
  <r>
    <x v="0"/>
    <s v="135B"/>
    <x v="0"/>
    <x v="0"/>
    <d v="2016-12-03T00:00:00"/>
    <d v="2016-12-09T00:00:00"/>
    <n v="7"/>
    <x v="0"/>
    <x v="0"/>
    <d v="2016-12-03T00:00:00"/>
    <s v="Yes"/>
    <s v="Proteus mirabilis"/>
    <d v="2016-12-06T00:00:00"/>
    <x v="0"/>
    <x v="0"/>
    <x v="0"/>
  </r>
  <r>
    <x v="1"/>
    <s v="251B"/>
    <x v="0"/>
    <x v="1"/>
    <d v="2016-12-05T00:00:00"/>
    <d v="2016-12-11T00:00:00"/>
    <n v="7"/>
    <x v="0"/>
    <x v="0"/>
    <d v="2016-12-05T00:00:00"/>
    <s v="Yes"/>
    <s v="Klebsiella pneumoniae"/>
    <d v="2016-12-07T00:00:00"/>
    <x v="0"/>
    <x v="1"/>
    <x v="0"/>
  </r>
  <r>
    <x v="2"/>
    <s v="551A"/>
    <x v="1"/>
    <x v="2"/>
    <d v="2016-12-21T00:00:00"/>
    <d v="2017-01-03T00:00:00"/>
    <n v="14"/>
    <x v="1"/>
    <x v="1"/>
    <d v="2016-12-21T00:00:00"/>
    <s v="Yes"/>
    <s v="C difficile"/>
    <d v="2016-12-21T00:00:00"/>
    <x v="1"/>
    <x v="0"/>
    <x v="0"/>
  </r>
  <r>
    <x v="3"/>
    <s v="541B"/>
    <x v="1"/>
    <x v="2"/>
    <d v="2016-12-03T00:00:00"/>
    <d v="2016-12-12T00:00:00"/>
    <n v="10"/>
    <x v="1"/>
    <x v="1"/>
    <d v="2016-12-03T00:00:00"/>
    <s v="Yes"/>
    <s v="C difficile"/>
    <d v="2016-12-03T00:00:00"/>
    <x v="1"/>
    <x v="0"/>
    <x v="0"/>
  </r>
  <r>
    <x v="4"/>
    <s v="541B"/>
    <x v="1"/>
    <x v="2"/>
    <d v="2016-12-07T00:00:00"/>
    <d v="2016-12-16T00:00:00"/>
    <n v="10"/>
    <x v="1"/>
    <x v="1"/>
    <d v="2016-12-07T00:00:00"/>
    <s v="Yes"/>
    <s v="C difficile"/>
    <d v="2016-12-07T00:00:00"/>
    <x v="1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">
  <r>
    <x v="0"/>
    <s v="135B"/>
    <x v="0"/>
    <x v="0"/>
    <d v="2016-03-03T00:00:00"/>
    <d v="2016-03-08T00:00:00"/>
    <n v="6"/>
    <x v="0"/>
    <x v="0"/>
    <d v="2016-03-03T00:00:00"/>
    <s v="Yes"/>
    <s v="E coli"/>
    <d v="2016-03-05T00:00:00"/>
    <x v="0"/>
    <x v="0"/>
    <x v="0"/>
  </r>
  <r>
    <x v="1"/>
    <s v="251B"/>
    <x v="0"/>
    <x v="1"/>
    <d v="2016-03-03T00:00:00"/>
    <d v="2016-03-08T00:00:00"/>
    <n v="6"/>
    <x v="1"/>
    <x v="0"/>
    <d v="2016-03-03T00:00:00"/>
    <s v="Yes"/>
    <s v="Klebsiella pneumoniae"/>
    <d v="2016-03-05T00:00:00"/>
    <x v="1"/>
    <x v="1"/>
    <x v="0"/>
  </r>
  <r>
    <x v="2"/>
    <s v="551A"/>
    <x v="1"/>
    <x v="2"/>
    <d v="2016-03-20T00:00:00"/>
    <d v="2016-03-24T00:00:00"/>
    <n v="5"/>
    <x v="0"/>
    <x v="1"/>
    <s v="NA"/>
    <s v="NA"/>
    <s v="NA"/>
    <s v="NA"/>
    <x v="1"/>
    <x v="0"/>
    <x v="1"/>
  </r>
  <r>
    <x v="2"/>
    <s v="551A"/>
    <x v="0"/>
    <x v="0"/>
    <d v="2016-03-03T00:00:00"/>
    <d v="2016-03-05T00:00:00"/>
    <n v="3"/>
    <x v="1"/>
    <x v="0"/>
    <d v="2016-03-03T00:00:00"/>
    <s v="Yes"/>
    <s v="E coli"/>
    <d v="2016-03-05T00:00:00"/>
    <x v="0"/>
    <x v="0"/>
    <x v="0"/>
  </r>
  <r>
    <x v="3"/>
    <s v="431B"/>
    <x v="2"/>
    <x v="3"/>
    <d v="2016-03-20T00:00:00"/>
    <d v="2016-03-24T00:00:00"/>
    <n v="5"/>
    <x v="2"/>
    <x v="2"/>
    <d v="2016-03-15T00:00:00"/>
    <s v="Yes"/>
    <s v="Streptococcus pyogenes"/>
    <d v="2016-03-17T00:00:00"/>
    <x v="0"/>
    <x v="1"/>
    <x v="1"/>
  </r>
  <r>
    <x v="3"/>
    <s v="321A"/>
    <x v="2"/>
    <x v="4"/>
    <d v="2016-03-03T00:00:00"/>
    <d v="2016-03-05T00:00:00"/>
    <n v="3"/>
    <x v="2"/>
    <x v="2"/>
    <d v="2016-03-03T00:00:00"/>
    <s v="Yes"/>
    <s v="MRSA"/>
    <d v="2016-03-05T00:00:00"/>
    <x v="0"/>
    <x v="0"/>
    <x v="0"/>
  </r>
  <r>
    <x v="4"/>
    <s v="303B"/>
    <x v="3"/>
    <x v="2"/>
    <d v="2016-03-02T00:00:00"/>
    <d v="2016-03-08T00:00:00"/>
    <n v="7"/>
    <x v="3"/>
    <x v="1"/>
    <s v="NA"/>
    <s v="NA"/>
    <s v="NA"/>
    <s v="NA"/>
    <x v="1"/>
    <x v="0"/>
    <x v="1"/>
  </r>
  <r>
    <x v="4"/>
    <s v="303B"/>
    <x v="3"/>
    <x v="5"/>
    <d v="2016-03-02T00:00:00"/>
    <d v="2016-03-08T00:00:00"/>
    <n v="7"/>
    <x v="3"/>
    <x v="1"/>
    <s v="NA"/>
    <s v="NA"/>
    <s v="NA"/>
    <s v="NA"/>
    <x v="1"/>
    <x v="0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">
  <r>
    <x v="0"/>
    <s v="135B"/>
    <x v="0"/>
    <x v="0"/>
    <d v="2016-04-03T00:00:00"/>
    <d v="2016-04-09T00:00:00"/>
    <n v="7"/>
    <x v="0"/>
    <x v="0"/>
    <s v="4/31/6"/>
    <s v="Yes"/>
    <s v="Morganella species"/>
    <d v="2016-03-05T00:00:00"/>
    <x v="0"/>
    <x v="0"/>
    <x v="0"/>
  </r>
  <r>
    <x v="1"/>
    <s v="251B"/>
    <x v="0"/>
    <x v="1"/>
    <d v="2016-04-05T00:00:00"/>
    <d v="2016-04-07T00:00:00"/>
    <n v="3"/>
    <x v="1"/>
    <x v="0"/>
    <d v="2016-04-05T00:00:00"/>
    <s v="Yes"/>
    <s v="Klebsiella pneumoniae"/>
    <d v="2016-03-05T00:00:00"/>
    <x v="1"/>
    <x v="1"/>
    <x v="0"/>
  </r>
  <r>
    <x v="2"/>
    <s v="551A"/>
    <x v="1"/>
    <x v="2"/>
    <d v="2016-04-21T00:00:00"/>
    <d v="2016-04-30T00:00:00"/>
    <n v="10"/>
    <x v="0"/>
    <x v="1"/>
    <d v="2016-04-21T00:00:00"/>
    <s v="Yes"/>
    <s v="Legionella"/>
    <d v="2016-04-25T00:00:00"/>
    <x v="0"/>
    <x v="0"/>
    <x v="1"/>
  </r>
  <r>
    <x v="3"/>
    <s v="541B"/>
    <x v="0"/>
    <x v="0"/>
    <d v="2016-04-03T00:00:00"/>
    <d v="2016-04-12T00:00:00"/>
    <n v="10"/>
    <x v="2"/>
    <x v="0"/>
    <d v="2016-04-03T00:00:00"/>
    <s v="Yes"/>
    <s v="E coli"/>
    <d v="2016-03-05T00:00:0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">
  <r>
    <x v="0"/>
    <s v="135B"/>
    <x v="0"/>
    <x v="0"/>
    <d v="2016-05-03T00:00:00"/>
    <d v="2016-05-09T00:00:00"/>
    <n v="7"/>
    <x v="0"/>
    <x v="0"/>
    <d v="2016-05-03T00:00:00"/>
    <s v="Yes"/>
    <s v="Proteus mirabilis"/>
    <d v="2016-05-06T00:00:00"/>
    <x v="0"/>
    <x v="0"/>
    <x v="0"/>
  </r>
  <r>
    <x v="1"/>
    <s v="251B"/>
    <x v="0"/>
    <x v="1"/>
    <d v="2016-05-05T00:00:00"/>
    <d v="2016-05-11T00:00:00"/>
    <n v="7"/>
    <x v="1"/>
    <x v="0"/>
    <d v="2016-05-05T00:00:00"/>
    <s v="Yes"/>
    <s v="Klebsiella pneumoniae"/>
    <d v="2016-05-07T00:00:00"/>
    <x v="0"/>
    <x v="0"/>
    <x v="0"/>
  </r>
  <r>
    <x v="2"/>
    <s v="551A"/>
    <x v="1"/>
    <x v="1"/>
    <d v="2016-05-21T00:00:00"/>
    <d v="2016-06-03T00:00:00"/>
    <n v="14"/>
    <x v="0"/>
    <x v="1"/>
    <d v="2016-05-21T00:00:00"/>
    <s v="Yes"/>
    <s v="Streptococcus pyogenes"/>
    <d v="2016-05-24T00:00:00"/>
    <x v="0"/>
    <x v="0"/>
    <x v="0"/>
  </r>
  <r>
    <x v="3"/>
    <s v="541B"/>
    <x v="0"/>
    <x v="0"/>
    <d v="2016-05-03T00:00:00"/>
    <d v="2016-05-12T00:00:00"/>
    <n v="10"/>
    <x v="2"/>
    <x v="0"/>
    <d v="2016-05-03T00:00:00"/>
    <s v="Yes"/>
    <s v="E coli"/>
    <d v="2016-05-05T00:00:00"/>
    <x v="0"/>
    <x v="0"/>
    <x v="0"/>
  </r>
  <r>
    <x v="3"/>
    <s v="541B"/>
    <x v="2"/>
    <x v="2"/>
    <d v="2016-05-07T00:00:00"/>
    <d v="2016-05-16T00:00:00"/>
    <n v="10"/>
    <x v="2"/>
    <x v="2"/>
    <d v="2016-05-07T00:00:00"/>
    <s v="Yes"/>
    <s v="C difficile"/>
    <d v="2016-05-07T00:00:00"/>
    <x v="0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4">
  <r>
    <x v="0"/>
    <s v="135B"/>
    <x v="0"/>
    <x v="0"/>
    <d v="2016-01-02T00:00:00"/>
    <d v="2016-01-04T00:00:00"/>
    <n v="3"/>
    <x v="0"/>
    <x v="0"/>
    <d v="2016-01-30T00:00:00"/>
    <s v="Yes"/>
    <s v="Proteus mirabilis"/>
    <d v="2016-01-02T00:00:00"/>
    <x v="0"/>
    <x v="0"/>
    <x v="0"/>
  </r>
  <r>
    <x v="1"/>
    <s v="156A"/>
    <x v="1"/>
    <x v="1"/>
    <d v="2016-01-15T00:00:00"/>
    <d v="2016-01-21T00:00:00"/>
    <n v="7"/>
    <x v="1"/>
    <x v="1"/>
    <s v="NA"/>
    <s v="NA"/>
    <s v="NA"/>
    <s v="NA"/>
    <x v="0"/>
    <x v="0"/>
    <x v="1"/>
  </r>
  <r>
    <x v="2"/>
    <s v="251B"/>
    <x v="0"/>
    <x v="2"/>
    <d v="2016-01-01T00:00:00"/>
    <d v="2016-01-14T00:00:00"/>
    <n v="14"/>
    <x v="1"/>
    <x v="0"/>
    <d v="2016-01-30T00:00:00"/>
    <s v="Yes"/>
    <s v="E coli"/>
    <d v="2016-02-01T00:00:00"/>
    <x v="1"/>
    <x v="1"/>
    <x v="0"/>
  </r>
  <r>
    <x v="3"/>
    <s v="551A"/>
    <x v="2"/>
    <x v="3"/>
    <d v="2016-01-20T00:00:00"/>
    <d v="2016-01-26T00:00:00"/>
    <n v="7"/>
    <x v="0"/>
    <x v="1"/>
    <s v="NA"/>
    <s v="NA"/>
    <s v="NA"/>
    <s v="NA"/>
    <x v="1"/>
    <x v="0"/>
    <x v="1"/>
  </r>
  <r>
    <x v="3"/>
    <s v="551A"/>
    <x v="0"/>
    <x v="0"/>
    <d v="2016-01-03T00:00:00"/>
    <d v="2016-01-05T00:00:00"/>
    <n v="3"/>
    <x v="0"/>
    <x v="0"/>
    <d v="2016-01-03T00:00:00"/>
    <s v="Yes"/>
    <s v="E coli"/>
    <d v="2016-01-05T00:00:00"/>
    <x v="1"/>
    <x v="0"/>
    <x v="0"/>
  </r>
  <r>
    <x v="4"/>
    <s v="431B"/>
    <x v="2"/>
    <x v="3"/>
    <d v="2016-01-20T00:00:00"/>
    <d v="2016-01-24T00:00:00"/>
    <n v="5"/>
    <x v="2"/>
    <x v="1"/>
    <s v="NA"/>
    <s v="NA"/>
    <s v="NA"/>
    <s v="NA"/>
    <x v="1"/>
    <x v="0"/>
    <x v="1"/>
  </r>
  <r>
    <x v="4"/>
    <s v="431B"/>
    <x v="2"/>
    <x v="4"/>
    <d v="2016-01-20T00:00:00"/>
    <d v="2016-01-24T00:00:00"/>
    <n v="5"/>
    <x v="2"/>
    <x v="1"/>
    <s v="NA"/>
    <s v="NA"/>
    <s v="NA"/>
    <s v="NA"/>
    <x v="1"/>
    <x v="0"/>
    <x v="1"/>
  </r>
  <r>
    <x v="5"/>
    <s v="251B"/>
    <x v="3"/>
    <x v="5"/>
    <d v="2016-01-14T00:00:00"/>
    <d v="2016-01-23T00:00:00"/>
    <n v="10"/>
    <x v="1"/>
    <x v="2"/>
    <d v="2016-01-13T00:00:00"/>
    <s v="No"/>
    <s v="C difficile"/>
    <d v="2016-01-18T00:00:00"/>
    <x v="0"/>
    <x v="1"/>
    <x v="1"/>
  </r>
  <r>
    <x v="6"/>
    <s v="301A"/>
    <x v="4"/>
    <x v="6"/>
    <d v="2016-01-01T00:00:00"/>
    <d v="2016-01-05T00:00:00"/>
    <n v="5"/>
    <x v="3"/>
    <x v="3"/>
    <d v="2016-01-01T00:00:00"/>
    <s v="Yes"/>
    <s v="Influenza A"/>
    <d v="2016-01-01T00:00:00"/>
    <x v="0"/>
    <x v="0"/>
    <x v="1"/>
  </r>
  <r>
    <x v="7"/>
    <s v="301B"/>
    <x v="4"/>
    <x v="6"/>
    <d v="2016-01-02T00:00:00"/>
    <d v="2016-01-06T00:00:00"/>
    <n v="5"/>
    <x v="3"/>
    <x v="3"/>
    <d v="2016-01-02T00:00:00"/>
    <s v="Yes"/>
    <s v="Influenza A"/>
    <d v="2016-01-02T00:00:00"/>
    <x v="0"/>
    <x v="0"/>
    <x v="1"/>
  </r>
  <r>
    <x v="8"/>
    <s v="302A"/>
    <x v="4"/>
    <x v="6"/>
    <d v="2016-01-01T00:00:00"/>
    <d v="2016-01-05T00:00:00"/>
    <n v="5"/>
    <x v="3"/>
    <x v="3"/>
    <d v="2016-01-01T00:00:00"/>
    <s v="Yes"/>
    <s v="Influenza A"/>
    <d v="2016-01-01T00:00:00"/>
    <x v="0"/>
    <x v="0"/>
    <x v="1"/>
  </r>
  <r>
    <x v="9"/>
    <s v="303A"/>
    <x v="4"/>
    <x v="6"/>
    <d v="2016-01-01T00:00:00"/>
    <d v="2016-01-05T00:00:00"/>
    <n v="5"/>
    <x v="3"/>
    <x v="3"/>
    <d v="2016-01-01T00:00:00"/>
    <s v="Yes"/>
    <s v="Negative"/>
    <d v="2016-01-01T00:00:00"/>
    <x v="0"/>
    <x v="0"/>
    <x v="0"/>
  </r>
  <r>
    <x v="10"/>
    <s v="303B"/>
    <x v="4"/>
    <x v="6"/>
    <d v="2016-01-01T00:00:00"/>
    <d v="2016-01-05T00:00:00"/>
    <n v="5"/>
    <x v="3"/>
    <x v="3"/>
    <d v="2016-01-01T00:00:00"/>
    <s v="Yes"/>
    <s v="Negative"/>
    <d v="2016-01-01T00:00:00"/>
    <x v="0"/>
    <x v="0"/>
    <x v="0"/>
  </r>
  <r>
    <x v="10"/>
    <s v="303B"/>
    <x v="2"/>
    <x v="7"/>
    <d v="2016-01-02T00:00:00"/>
    <d v="2016-01-08T00:00:00"/>
    <n v="7"/>
    <x v="3"/>
    <x v="1"/>
    <s v="NA"/>
    <s v="NA"/>
    <s v="NA"/>
    <s v="NA"/>
    <x v="0"/>
    <x v="0"/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">
  <r>
    <x v="0"/>
    <s v="135B"/>
    <x v="0"/>
    <x v="0"/>
    <d v="2016-06-02T00:00:00"/>
    <d v="2016-06-08T00:00:00"/>
    <n v="7"/>
    <x v="0"/>
    <x v="0"/>
    <d v="2016-01-30T00:00:00"/>
    <s v="Yes"/>
    <s v="Proteus mirabilis"/>
    <d v="2016-01-02T00:00:00"/>
    <x v="0"/>
    <x v="0"/>
    <x v="0"/>
  </r>
  <r>
    <x v="1"/>
    <s v="251B"/>
    <x v="0"/>
    <x v="1"/>
    <d v="2016-06-01T00:00:00"/>
    <d v="2016-06-10T00:00:00"/>
    <n v="10"/>
    <x v="1"/>
    <x v="0"/>
    <d v="2016-01-30T00:00:00"/>
    <s v="Yes"/>
    <s v="E coli"/>
    <d v="2016-02-01T00:00:00"/>
    <x v="0"/>
    <x v="1"/>
    <x v="0"/>
  </r>
  <r>
    <x v="2"/>
    <s v="551A"/>
    <x v="1"/>
    <x v="2"/>
    <d v="2016-06-20T00:00:00"/>
    <d v="2016-06-24T00:00:00"/>
    <n v="5"/>
    <x v="0"/>
    <x v="1"/>
    <s v="NA"/>
    <s v="NA"/>
    <s v="Streptococcus pneumoniae"/>
    <s v="NA"/>
    <x v="1"/>
    <x v="0"/>
    <x v="1"/>
  </r>
  <r>
    <x v="2"/>
    <s v="551A"/>
    <x v="0"/>
    <x v="0"/>
    <d v="2016-06-03T00:00:00"/>
    <d v="2016-06-09T00:00:00"/>
    <n v="7"/>
    <x v="2"/>
    <x v="0"/>
    <d v="2016-01-03T00:00:00"/>
    <s v="Yes"/>
    <s v="E coli"/>
    <d v="2016-01-05T00:00:00"/>
    <x v="0"/>
    <x v="0"/>
    <x v="0"/>
  </r>
  <r>
    <x v="3"/>
    <s v="431B"/>
    <x v="1"/>
    <x v="3"/>
    <d v="2016-06-20T00:00:00"/>
    <d v="2016-06-24T00:00:00"/>
    <n v="5"/>
    <x v="3"/>
    <x v="2"/>
    <s v="NA"/>
    <s v="NA"/>
    <s v="NA"/>
    <s v="NA"/>
    <x v="0"/>
    <x v="0"/>
    <x v="1"/>
  </r>
  <r>
    <x v="4"/>
    <s v="431B"/>
    <x v="1"/>
    <x v="2"/>
    <d v="2016-06-20T00:00:00"/>
    <d v="2016-06-26T00:00:00"/>
    <n v="7"/>
    <x v="3"/>
    <x v="3"/>
    <s v="NA"/>
    <s v="NA"/>
    <s v="Haemophilus influenza"/>
    <s v="NA"/>
    <x v="1"/>
    <x v="0"/>
    <x v="1"/>
  </r>
  <r>
    <x v="4"/>
    <s v="251B"/>
    <x v="2"/>
    <x v="4"/>
    <d v="2016-06-14T00:00:00"/>
    <d v="2016-06-27T00:00:00"/>
    <n v="14"/>
    <x v="1"/>
    <x v="4"/>
    <d v="2016-01-13T00:00:00"/>
    <s v="No"/>
    <s v="C difficile"/>
    <d v="2016-01-18T00:00:00"/>
    <x v="0"/>
    <x v="1"/>
    <x v="1"/>
  </r>
  <r>
    <x v="5"/>
    <s v="302A"/>
    <x v="3"/>
    <x v="5"/>
    <d v="2016-06-01T00:00:00"/>
    <d v="2016-06-05T00:00:00"/>
    <n v="5"/>
    <x v="4"/>
    <x v="5"/>
    <d v="2016-01-01T00:00:00"/>
    <s v="Yes"/>
    <s v="Influenza A"/>
    <d v="2016-01-01T00:00:00"/>
    <x v="0"/>
    <x v="0"/>
    <x v="1"/>
  </r>
  <r>
    <x v="6"/>
    <s v="303B"/>
    <x v="1"/>
    <x v="6"/>
    <d v="2016-06-02T00:00:00"/>
    <d v="2016-06-15T00:00:00"/>
    <n v="14"/>
    <x v="2"/>
    <x v="2"/>
    <s v="NA"/>
    <s v="NA"/>
    <s v="NA"/>
    <s v="NA"/>
    <x v="0"/>
    <x v="0"/>
    <x v="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">
  <r>
    <x v="0"/>
    <s v="135B"/>
    <x v="0"/>
    <x v="0"/>
    <d v="2016-07-06T00:00:00"/>
    <d v="2016-07-08T00:00:00"/>
    <n v="3"/>
    <x v="0"/>
    <x v="0"/>
    <d v="2016-07-06T00:00:00"/>
    <s v="Yes"/>
    <s v="E coli"/>
    <d v="2016-02-05T00:00:00"/>
    <x v="0"/>
    <x v="0"/>
    <x v="0"/>
  </r>
  <r>
    <x v="1"/>
    <s v="251B"/>
    <x v="0"/>
    <x v="0"/>
    <d v="2016-07-06T00:00:00"/>
    <d v="2016-07-08T00:00:00"/>
    <n v="3"/>
    <x v="1"/>
    <x v="0"/>
    <d v="2016-07-06T00:00:00"/>
    <s v="Yes"/>
    <s v="E coli"/>
    <d v="2016-02-04T00:00:00"/>
    <x v="0"/>
    <x v="1"/>
    <x v="0"/>
  </r>
  <r>
    <x v="2"/>
    <s v="551A"/>
    <x v="1"/>
    <x v="1"/>
    <d v="2016-07-20T00:00:00"/>
    <d v="2016-07-24T00:00:00"/>
    <n v="5"/>
    <x v="0"/>
    <x v="1"/>
    <s v="NA"/>
    <s v="NA"/>
    <s v="NA"/>
    <s v="NA"/>
    <x v="0"/>
    <x v="0"/>
    <x v="1"/>
  </r>
  <r>
    <x v="2"/>
    <s v="551A"/>
    <x v="0"/>
    <x v="0"/>
    <d v="2016-07-03T00:00:00"/>
    <d v="2016-07-05T00:00:00"/>
    <n v="3"/>
    <x v="1"/>
    <x v="0"/>
    <d v="2016-07-04T00:00:00"/>
    <s v="Yes"/>
    <s v="E coli"/>
    <d v="2016-02-05T00:00:00"/>
    <x v="0"/>
    <x v="0"/>
    <x v="0"/>
  </r>
  <r>
    <x v="3"/>
    <s v="431B"/>
    <x v="2"/>
    <x v="2"/>
    <d v="2016-07-20T00:00:00"/>
    <d v="2016-07-24T00:00:00"/>
    <n v="5"/>
    <x v="2"/>
    <x v="1"/>
    <s v="NA"/>
    <s v="NA"/>
    <s v="NA"/>
    <s v="NA"/>
    <x v="1"/>
    <x v="0"/>
    <x v="1"/>
  </r>
  <r>
    <x v="4"/>
    <s v="303A"/>
    <x v="3"/>
    <x v="3"/>
    <d v="2016-07-06T00:00:00"/>
    <d v="2016-07-15T00:00:00"/>
    <n v="10"/>
    <x v="3"/>
    <x v="2"/>
    <d v="2016-07-06T00:00:00"/>
    <s v="No"/>
    <s v="Streptococcus agalactiae"/>
    <d v="2016-07-12T00:00:00"/>
    <x v="0"/>
    <x v="0"/>
    <x v="0"/>
  </r>
  <r>
    <x v="5"/>
    <s v="303B"/>
    <x v="2"/>
    <x v="4"/>
    <d v="2016-07-07T00:00:00"/>
    <d v="2016-07-13T00:00:00"/>
    <n v="7"/>
    <x v="2"/>
    <x v="1"/>
    <s v="NA"/>
    <s v="NA"/>
    <s v="NA"/>
    <s v="NA"/>
    <x v="0"/>
    <x v="0"/>
    <x v="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8">
  <r>
    <x v="0"/>
    <s v="135B"/>
    <x v="0"/>
    <x v="0"/>
    <d v="2016-08-03T00:00:00"/>
    <d v="2016-08-09T00:00:00"/>
    <n v="7"/>
    <x v="0"/>
    <x v="0"/>
    <d v="2016-08-03T00:00:00"/>
    <s v="Yes"/>
    <s v="E coli"/>
    <d v="2016-08-05T00:00:00"/>
    <x v="0"/>
    <x v="0"/>
    <x v="0"/>
  </r>
  <r>
    <x v="1"/>
    <s v="251B"/>
    <x v="0"/>
    <x v="1"/>
    <d v="2016-08-03T00:00:00"/>
    <d v="2016-08-05T00:00:00"/>
    <n v="3"/>
    <x v="1"/>
    <x v="0"/>
    <d v="2016-08-03T00:00:00"/>
    <s v="Yes"/>
    <s v="Proteus mirabilis"/>
    <d v="2016-08-05T00:00:00"/>
    <x v="1"/>
    <x v="1"/>
    <x v="0"/>
  </r>
  <r>
    <x v="2"/>
    <s v="551A"/>
    <x v="1"/>
    <x v="2"/>
    <d v="2016-08-20T00:00:00"/>
    <d v="2016-08-24T00:00:00"/>
    <n v="5"/>
    <x v="0"/>
    <x v="1"/>
    <s v="NA"/>
    <s v="NA"/>
    <s v="NA"/>
    <s v="NA"/>
    <x v="1"/>
    <x v="0"/>
    <x v="1"/>
  </r>
  <r>
    <x v="2"/>
    <s v="551A"/>
    <x v="0"/>
    <x v="0"/>
    <d v="2016-08-03T00:00:00"/>
    <d v="2016-08-12T00:00:00"/>
    <n v="10"/>
    <x v="1"/>
    <x v="0"/>
    <d v="2016-08-03T00:00:00"/>
    <s v="Yes"/>
    <s v="S saprophyticus"/>
    <d v="2016-08-05T00:00:00"/>
    <x v="0"/>
    <x v="0"/>
    <x v="0"/>
  </r>
  <r>
    <x v="3"/>
    <s v="431B"/>
    <x v="2"/>
    <x v="3"/>
    <d v="2016-08-20T00:00:00"/>
    <d v="2016-08-29T00:00:00"/>
    <n v="10"/>
    <x v="2"/>
    <x v="2"/>
    <d v="2016-08-15T00:00:00"/>
    <s v="Yes"/>
    <s v="Streptococcus pyogenes"/>
    <d v="2016-08-17T00:00:00"/>
    <x v="0"/>
    <x v="1"/>
    <x v="1"/>
  </r>
  <r>
    <x v="3"/>
    <s v="321A"/>
    <x v="2"/>
    <x v="4"/>
    <d v="2016-08-03T00:00:00"/>
    <d v="2016-08-09T00:00:00"/>
    <n v="7"/>
    <x v="2"/>
    <x v="2"/>
    <d v="2016-08-03T00:00:00"/>
    <s v="Yes"/>
    <s v="MRSA"/>
    <d v="2016-08-05T00:00:00"/>
    <x v="0"/>
    <x v="0"/>
    <x v="0"/>
  </r>
  <r>
    <x v="4"/>
    <s v="303B"/>
    <x v="3"/>
    <x v="2"/>
    <d v="2016-08-02T00:00:00"/>
    <d v="2016-08-08T00:00:00"/>
    <n v="7"/>
    <x v="3"/>
    <x v="1"/>
    <s v="NA"/>
    <s v="NA"/>
    <s v="NA"/>
    <s v="NA"/>
    <x v="1"/>
    <x v="0"/>
    <x v="1"/>
  </r>
  <r>
    <x v="4"/>
    <s v="303B"/>
    <x v="3"/>
    <x v="5"/>
    <d v="2016-08-02T00:00:00"/>
    <d v="2016-08-08T00:00:00"/>
    <n v="7"/>
    <x v="3"/>
    <x v="1"/>
    <s v="NA"/>
    <s v="NA"/>
    <s v="NA"/>
    <s v="NA"/>
    <x v="1"/>
    <x v="0"/>
    <x v="1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2">
  <r>
    <x v="0"/>
    <s v="135B"/>
    <x v="0"/>
    <x v="0"/>
    <d v="2016-09-03T00:00:00"/>
    <d v="2016-09-30T00:00:00"/>
    <n v="28"/>
    <x v="0"/>
    <x v="0"/>
    <d v="2016-09-03T00:00:00"/>
    <s v="Yes"/>
    <s v="Negative"/>
    <d v="2016-09-05T00:00:00"/>
    <x v="0"/>
    <x v="0"/>
    <x v="0"/>
  </r>
  <r>
    <x v="1"/>
    <s v="251B"/>
    <x v="1"/>
    <x v="1"/>
    <d v="2016-09-03T00:00:00"/>
    <d v="2016-09-05T00:00:00"/>
    <n v="3"/>
    <x v="1"/>
    <x v="1"/>
    <d v="2016-09-03T00:00:00"/>
    <s v="Yes"/>
    <s v="Negative"/>
    <d v="2016-09-05T00:00:0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rowHeaderCaption="Resident">
  <location ref="R2:S14" firstHeaderRow="1" firstDataRow="1" firstDataCol="1"/>
  <pivotFields count="16">
    <pivotField axis="axisRow" dataField="1" subtotalTop="0" showAll="0">
      <items count="18">
        <item m="1" x="14"/>
        <item m="1" x="11"/>
        <item m="1" x="16"/>
        <item m="1" x="13"/>
        <item m="1" x="15"/>
        <item m="1" x="12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2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No. of Antibiotics" fld="0" subtotal="count" baseField="0" baseItem="0"/>
  </dataFields>
  <formats count="4">
    <format dxfId="368">
      <pivotArea field="0" type="button" dataOnly="0" labelOnly="1" outline="0" axis="axisRow" fieldPosition="0"/>
    </format>
    <format dxfId="367">
      <pivotArea dataOnly="0" labelOnly="1" outline="0" axis="axisValues" fieldPosition="0"/>
    </format>
    <format dxfId="366">
      <pivotArea field="0" type="button" dataOnly="0" labelOnly="1" outline="0" axis="axisRow" fieldPosition="0"/>
    </format>
    <format dxfId="365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PivotTable1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C10" firstHeaderRow="1" firstDataRow="2" firstDataCol="1"/>
  <pivotFields count="16">
    <pivotField showAll="0"/>
    <pivotField showAll="0"/>
    <pivotField showAll="0"/>
    <pivotField axis="axisRow" dataField="1" showAll="0">
      <items count="7">
        <item x="3"/>
        <item x="2"/>
        <item x="1"/>
        <item x="5"/>
        <item x="0"/>
        <item x="4"/>
        <item t="default"/>
      </items>
    </pivotField>
    <pivotField numFmtId="164" showAll="0"/>
    <pivotField numFmtId="164" showAll="0"/>
    <pivotField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ntibiotics by Prescribers" fld="3" subtotal="count" baseField="0" baseItem="0"/>
  </dataFields>
  <formats count="2">
    <format dxfId="336">
      <pivotArea collapsedLevelsAreSubtotals="1" fieldPosition="0">
        <references count="1">
          <reference field="3" count="1">
            <x v="0"/>
          </reference>
        </references>
      </pivotArea>
    </format>
    <format dxfId="335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PivotTable20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B6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3">
        <item x="0"/>
        <item x="1"/>
        <item t="default"/>
      </items>
    </pivotField>
    <pivotField axis="axisCol" showAll="0" sortType="descending">
      <items count="3">
        <item x="1"/>
        <item x="0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PivotTable1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7" firstHeaderRow="1" firstDataRow="1" firstDataCol="1"/>
  <pivotFields count="16">
    <pivotField showAll="0"/>
    <pivotField showAll="0"/>
    <pivotField axis="axisRow" dataField="1" showAll="0">
      <items count="5">
        <item x="3"/>
        <item x="1"/>
        <item x="2"/>
        <item x="0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umber" fld="2" subtotal="count" baseField="0" baseItem="0"/>
  </dataFields>
  <formats count="2">
    <format dxfId="338">
      <pivotArea collapsedLevelsAreSubtotals="1" fieldPosition="0">
        <references count="1">
          <reference field="2" count="1">
            <x v="1"/>
          </reference>
        </references>
      </pivotArea>
    </format>
    <format dxfId="337">
      <pivotArea dataOnly="0" labelOnly="1" fieldPosition="0">
        <references count="1">
          <reference field="2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PivotTable19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PivotTable1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6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8" subtotal="count" baseField="0" baseItem="0"/>
  </dataFields>
  <formats count="2">
    <format dxfId="340">
      <pivotArea collapsedLevelsAreSubtotals="1" fieldPosition="0">
        <references count="1">
          <reference field="8" count="1">
            <x v="1"/>
          </reference>
        </references>
      </pivotArea>
    </format>
    <format dxfId="339">
      <pivotArea dataOnly="0" labelOnly="1" fieldPosition="0">
        <references count="1">
          <reference field="8" count="1">
            <x v="1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8" firstHeaderRow="1" firstDataRow="1" firstDataCol="1"/>
  <pivotFields count="16">
    <pivotField axis="axisRow" dataField="1" showAll="0" sortType="ascending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o. of Antibiotics" fld="0" subtotal="count" baseField="0" baseItem="0"/>
  </dataFields>
  <formats count="2">
    <format dxfId="298">
      <pivotArea collapsedLevelsAreSubtotals="1" fieldPosition="0">
        <references count="1">
          <reference field="0" count="1">
            <x v="2"/>
          </reference>
        </references>
      </pivotArea>
    </format>
    <format dxfId="297">
      <pivotArea dataOnly="0" labelOnly="1" fieldPosition="0">
        <references count="1">
          <reference field="0" count="1">
            <x v="2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7" firstHeaderRow="1" firstDataRow="1" firstDataCol="1"/>
  <pivotFields count="16">
    <pivotField showAll="0"/>
    <pivotField showAll="0"/>
    <pivotField axis="axisRow" dataField="1" showAll="0">
      <items count="5">
        <item x="1"/>
        <item x="3"/>
        <item x="0"/>
        <item x="2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umber" fld="2" subtotal="count" baseField="0" baseItem="0"/>
  </dataFields>
  <formats count="2">
    <format dxfId="300">
      <pivotArea collapsedLevelsAreSubtotals="1" fieldPosition="0">
        <references count="1">
          <reference field="2" count="1">
            <x v="0"/>
          </reference>
        </references>
      </pivotArea>
    </format>
    <format dxfId="299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6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5">
        <item x="1"/>
        <item x="0"/>
        <item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8" subtotal="count" baseField="0" baseItem="0"/>
  </dataFields>
  <formats count="2">
    <format dxfId="302">
      <pivotArea collapsedLevelsAreSubtotals="1" fieldPosition="0">
        <references count="1">
          <reference field="8" count="1">
            <x v="0"/>
          </reference>
        </references>
      </pivotArea>
    </format>
    <format dxfId="301">
      <pivotArea dataOnly="0" labelOnly="1" fieldPosition="0">
        <references count="1">
          <reference field="8" count="1">
            <x v="0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C10" firstHeaderRow="1" firstDataRow="2" firstDataCol="1"/>
  <pivotFields count="16">
    <pivotField showAll="0"/>
    <pivotField showAll="0"/>
    <pivotField showAll="0"/>
    <pivotField axis="axisRow" dataField="1" showAll="0">
      <items count="7">
        <item x="3"/>
        <item x="2"/>
        <item x="1"/>
        <item x="0"/>
        <item x="4"/>
        <item x="5"/>
        <item t="default"/>
      </items>
    </pivotField>
    <pivotField numFmtId="164" showAll="0"/>
    <pivotField numFmtId="164"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ntibiotics by Prescribers" fld="3" subtotal="count" baseField="0" baseItem="0"/>
  </dataFields>
  <formats count="2">
    <format dxfId="304">
      <pivotArea collapsedLevelsAreSubtotals="1" fieldPosition="0">
        <references count="1">
          <reference field="3" count="1">
            <x v="0"/>
          </reference>
        </references>
      </pivotArea>
    </format>
    <format dxfId="303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Lab Sent">
  <location ref="AP2:AQ7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7">
        <item m="1" x="4"/>
        <item x="1"/>
        <item m="1" x="5"/>
        <item x="0"/>
        <item x="3"/>
        <item x="2"/>
        <item t="default"/>
      </items>
    </pivotField>
    <pivotField showAll="0"/>
    <pivotField showAll="0" defaultSubtotal="0"/>
    <pivotField showAll="0"/>
    <pivotField showAll="0"/>
    <pivotField showAll="0"/>
    <pivotField showAll="0" defaultSubtotal="0"/>
    <pivotField showAll="0"/>
  </pivotFields>
  <rowFields count="1">
    <field x="8"/>
  </rowFields>
  <rowItems count="5">
    <i>
      <x v="1"/>
    </i>
    <i>
      <x v="3"/>
    </i>
    <i>
      <x v="4"/>
    </i>
    <i>
      <x v="5"/>
    </i>
    <i t="grand">
      <x/>
    </i>
  </rowItems>
  <colItems count="1">
    <i/>
  </colItems>
  <dataFields count="1">
    <dataField name="Number" fld="8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B6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3">
        <item x="0"/>
        <item x="1"/>
        <item t="default"/>
      </items>
    </pivotField>
    <pivotField axis="axisCol" showAll="0" sortType="descending">
      <items count="3">
        <item x="1"/>
        <item x="0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9" firstHeaderRow="1" firstDataRow="1" firstDataCol="1"/>
  <pivotFields count="16">
    <pivotField showAll="0"/>
    <pivotField showAll="0"/>
    <pivotField showAll="0"/>
    <pivotField axis="axisRow" showAll="0">
      <items count="7">
        <item x="3"/>
        <item x="2"/>
        <item x="1"/>
        <item x="0"/>
        <item x="4"/>
        <item x="5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Days" fld="6" baseField="0" baseItem="0"/>
  </dataFields>
  <formats count="2">
    <format dxfId="306">
      <pivotArea collapsedLevelsAreSubtotals="1" fieldPosition="0">
        <references count="1">
          <reference field="3" count="1">
            <x v="1"/>
          </reference>
        </references>
      </pivotArea>
    </format>
    <format dxfId="305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5" firstHeaderRow="1" firstDataRow="1" firstDataCol="1"/>
  <pivotFields count="16"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Number" fld="2" subtotal="count" baseField="0" baseItem="0"/>
  </dataFields>
  <formats count="2">
    <format dxfId="268">
      <pivotArea collapsedLevelsAreSubtotals="1" fieldPosition="0">
        <references count="1">
          <reference field="2" count="1">
            <x v="0"/>
          </reference>
        </references>
      </pivotArea>
    </format>
    <format dxfId="267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B6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3">
        <item x="0"/>
        <item x="1"/>
        <item t="default"/>
      </items>
    </pivotField>
    <pivotField axis="axisCol" showAll="0" sortType="descending">
      <items count="3">
        <item x="1"/>
        <item x="0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B7" firstHeaderRow="1" firstDataRow="2" firstDataCol="1"/>
  <pivotFields count="16">
    <pivotField showAll="0"/>
    <pivotField showAll="0"/>
    <pivotField showAll="0"/>
    <pivotField axis="axisRow" dataField="1" showAll="0">
      <items count="4">
        <item x="2"/>
        <item x="1"/>
        <item x="0"/>
        <item t="default"/>
      </items>
    </pivotField>
    <pivotField numFmtId="164" showAll="0"/>
    <pivotField numFmtId="164"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Antibiotics by Prescribers" fld="3" subtotal="count" baseField="0" baseItem="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6" firstHeaderRow="1" firstDataRow="1" firstDataCol="1"/>
  <pivotFields count="16"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Days" fld="6" baseField="0" baseItem="0"/>
  </dataFields>
  <formats count="2">
    <format dxfId="270">
      <pivotArea collapsedLevelsAreSubtotals="1" fieldPosition="0">
        <references count="1">
          <reference field="3" count="1">
            <x v="0"/>
          </reference>
        </references>
      </pivotArea>
    </format>
    <format dxfId="269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7" firstHeaderRow="1" firstDataRow="1" firstDataCol="1"/>
  <pivotFields count="16">
    <pivotField axis="axisRow" dataField="1" showAll="0" sortType="ascending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o. of Antibiotics" fld="0" subtotal="count" baseField="0" baseItem="0"/>
  </dataFields>
  <formats count="2">
    <format dxfId="272">
      <pivotArea collapsedLevelsAreSubtotals="1" fieldPosition="0">
        <references count="1">
          <reference field="0" count="1">
            <x v="2"/>
          </reference>
        </references>
      </pivotArea>
    </format>
    <format dxfId="271">
      <pivotArea dataOnly="0" labelOnly="1" fieldPosition="0">
        <references count="1">
          <reference field="0" count="1">
            <x v="2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Number" fld="8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name="PivotTable17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6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8" subtotal="count" baseField="0" baseItem="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 defaultSubtota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 defaultSubtota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formats count="3">
    <format dxfId="371">
      <pivotArea field="13" type="button" dataOnly="0" labelOnly="1" outline="0" axis="axisRow" fieldPosition="0"/>
    </format>
    <format dxfId="370">
      <pivotArea dataOnly="0" labelOnly="1" outline="0" axis="axisValues" fieldPosition="0"/>
    </format>
    <format dxfId="369">
      <pivotArea field="13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name="PivotTable18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6" firstHeaderRow="1" firstDataRow="1" firstDataCol="1"/>
  <pivotFields count="16"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Days" fld="6" baseField="0" baseItem="0"/>
  </dataField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name="PivotTable14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7" firstHeaderRow="1" firstDataRow="1" firstDataCol="1"/>
  <pivotFields count="16">
    <pivotField axis="axisRow" dataField="1" showAll="0" sortType="ascending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o. of Antibiotics" fld="0" subtotal="count" baseField="0" baseItem="0"/>
  </dataFields>
  <formats count="2">
    <format dxfId="242">
      <pivotArea collapsedLevelsAreSubtotals="1" fieldPosition="0">
        <references count="1">
          <reference field="0" count="1">
            <x v="2"/>
          </reference>
        </references>
      </pivotArea>
    </format>
    <format dxfId="241">
      <pivotArea dataOnly="0" labelOnly="1" fieldPosition="0">
        <references count="1">
          <reference field="0" count="1">
            <x v="2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A5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2">
        <item x="0"/>
        <item t="default"/>
      </items>
    </pivotField>
    <pivotField axis="axisCol" showAll="0" sortType="descending">
      <items count="2">
        <item x="0"/>
        <item t="default"/>
      </items>
    </pivotField>
  </pivotFields>
  <rowFields count="1">
    <field x="14"/>
  </rowFields>
  <rowItems count="2">
    <i>
      <x/>
    </i>
    <i t="grand">
      <x/>
    </i>
  </rowItems>
  <colFields count="1">
    <field x="15"/>
  </colFields>
  <colItems count="2">
    <i>
      <x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name="PivotTable19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4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/>
    <pivotField showAll="0"/>
  </pivotFields>
  <rowFields count="1">
    <field x="13"/>
  </rowFields>
  <rowItems count="2">
    <i>
      <x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name="PivotTable16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B7" firstHeaderRow="1" firstDataRow="2" firstDataCol="1"/>
  <pivotFields count="16">
    <pivotField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numFmtId="164" showAll="0"/>
    <pivotField numFmtId="164"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Antibiotics by Prescribers" fld="3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name="PivotTable15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6" firstHeaderRow="1" firstDataRow="1" firstDataCol="1"/>
  <pivotFields count="16"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2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7" firstHeaderRow="1" firstDataRow="1" firstDataCol="1"/>
  <pivotFields count="16">
    <pivotField showAll="0"/>
    <pivotField showAll="0"/>
    <pivotField axis="axisRow" dataField="1" showAll="0">
      <items count="5">
        <item x="0"/>
        <item x="2"/>
        <item x="1"/>
        <item x="3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umber" fld="2" subtotal="count" baseField="0" baseItem="0"/>
  </dataFields>
  <formats count="4">
    <format dxfId="199">
      <pivotArea field="2" type="button" dataOnly="0" labelOnly="1" outline="0" axis="axisRow" fieldPosition="0"/>
    </format>
    <format dxfId="198">
      <pivotArea dataOnly="0" labelOnly="1" outline="0" axis="axisValues" fieldPosition="0"/>
    </format>
    <format dxfId="197">
      <pivotArea field="2" type="button" dataOnly="0" labelOnly="1" outline="0" axis="axisRow" fieldPosition="0"/>
    </format>
    <format dxfId="196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B6" firstHeaderRow="1" firstDataRow="2" firstDataCol="1"/>
  <pivotFields count="16">
    <pivotField subtotalTop="0" showAl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ubtotalTop="0" showAll="0"/>
    <pivotField subtotalTop="0" showAll="0"/>
    <pivotField showAll="0" defaultSubtotal="0"/>
    <pivotField subtotalTop="0" showAll="0"/>
    <pivotField subtotalTop="0" showAll="0"/>
    <pivotField subtotalTop="0" showAll="0"/>
    <pivotField axis="axisRow" dataField="1" showAll="0" sortType="descending" defaultSubtotal="0">
      <items count="2">
        <item x="0"/>
        <item x="1"/>
      </items>
    </pivotField>
    <pivotField axis="axisCol" subtotalTop="0" showAll="0" sortType="descending">
      <items count="3">
        <item x="1"/>
        <item x="0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ssessment Tool" fld="14" subtotal="count" baseField="0" baseItem="0"/>
  </dataFields>
  <formats count="2">
    <format dxfId="201">
      <pivotArea dataOnly="0" labelOnly="1" outline="0" axis="axisValues" fieldPosition="0"/>
    </format>
    <format dxfId="200">
      <pivotArea field="15" type="button" dataOnly="0" labelOnly="1" outline="0" axis="axisCol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name="PivotTable7" cacheId="5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rowHeaderCaption="Resident">
  <location ref="R2:S10" firstHeaderRow="1" firstDataRow="1" firstDataCol="1"/>
  <pivotFields count="16">
    <pivotField axis="axisRow" dataField="1" subtotalTop="0" showAll="0">
      <items count="8">
        <item x="0"/>
        <item x="1"/>
        <item x="2"/>
        <item x="3"/>
        <item x="4"/>
        <item x="5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o. of Antibiotics" fld="0" subtotal="count" baseField="0" baseItem="0"/>
  </dataFields>
  <formats count="4">
    <format dxfId="205">
      <pivotArea field="0" type="button" dataOnly="0" labelOnly="1" outline="0" axis="axisRow" fieldPosition="0"/>
    </format>
    <format dxfId="204">
      <pivotArea dataOnly="0" labelOnly="1" outline="0" axis="axisValues" fieldPosition="0"/>
    </format>
    <format dxfId="203">
      <pivotArea field="0" type="button" dataOnly="0" labelOnly="1" outline="0" axis="axisRow" fieldPosition="0"/>
    </format>
    <format dxfId="202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name="PivotTable10" cacheId="5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Lab Sent">
  <location ref="AP2:AQ9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7">
        <item x="2"/>
        <item x="0"/>
        <item x="5"/>
        <item x="4"/>
        <item x="1"/>
        <item x="3"/>
        <item t="default"/>
      </items>
    </pivotField>
    <pivotField showAll="0"/>
    <pivotField showAll="0" defaultSubtotal="0"/>
    <pivotField showAll="0"/>
    <pivotField showAll="0"/>
    <pivotField showAll="0"/>
    <pivotField showAll="0" defaultSubtotal="0"/>
    <pivotField showAll="0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umber" fld="8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 colHeaderCaption="Prescribers">
  <location ref="X2:AC12" firstHeaderRow="1" firstDataRow="2" firstDataCol="1"/>
  <pivotFields count="16">
    <pivotField showAll="0"/>
    <pivotField showAll="0"/>
    <pivotField showAll="0"/>
    <pivotField axis="axisRow" dataField="1" showAll="0">
      <items count="9">
        <item x="4"/>
        <item x="3"/>
        <item x="1"/>
        <item x="2"/>
        <item x="0"/>
        <item x="5"/>
        <item x="6"/>
        <item x="7"/>
        <item t="default"/>
      </items>
    </pivotField>
    <pivotField numFmtId="164" showAll="0"/>
    <pivotField numFmtId="164" showAll="0"/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BX by Prescribers" fld="3" subtotal="count" baseField="0" baseItem="0"/>
  </dataFields>
  <formats count="6">
    <format dxfId="377">
      <pivotArea type="origin" dataOnly="0" labelOnly="1" outline="0" fieldPosition="0"/>
    </format>
    <format dxfId="376">
      <pivotArea dataOnly="0" labelOnly="1" fieldPosition="0">
        <references count="1">
          <reference field="7" count="0"/>
        </references>
      </pivotArea>
    </format>
    <format dxfId="375">
      <pivotArea dataOnly="0" labelOnly="1" grandCol="1" outline="0" fieldPosition="0"/>
    </format>
    <format dxfId="374">
      <pivotArea type="origin" dataOnly="0" labelOnly="1" outline="0" fieldPosition="0"/>
    </format>
    <format dxfId="373">
      <pivotArea field="3" type="button" dataOnly="0" labelOnly="1" outline="0" axis="axisRow" fieldPosition="0"/>
    </format>
    <format dxfId="372">
      <pivotArea field="7" type="button" dataOnly="0" labelOnly="1" outline="0" axis="axisCol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 colHeaderCaption="Prescribers">
  <location ref="X2:AD11" firstHeaderRow="1" firstDataRow="2" firstDataCol="1"/>
  <pivotFields count="16">
    <pivotField showAll="0"/>
    <pivotField showAll="0"/>
    <pivotField showAll="0"/>
    <pivotField axis="axisRow" dataField="1" showAll="0">
      <items count="8">
        <item x="2"/>
        <item x="3"/>
        <item x="1"/>
        <item x="0"/>
        <item x="4"/>
        <item x="5"/>
        <item x="6"/>
        <item t="default"/>
      </items>
    </pivotField>
    <pivotField numFmtId="164" showAll="0"/>
    <pivotField numFmtId="164" showAll="0"/>
    <pivotField showAll="0"/>
    <pivotField axis="axisCol" showAll="0">
      <items count="6">
        <item x="0"/>
        <item x="3"/>
        <item x="1"/>
        <item x="4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BX by Prescribers" fld="3" subtotal="count" baseField="0" baseItem="0"/>
  </dataFields>
  <formats count="6">
    <format dxfId="211">
      <pivotArea type="origin" dataOnly="0" labelOnly="1" outline="0" fieldPosition="0"/>
    </format>
    <format dxfId="210">
      <pivotArea dataOnly="0" labelOnly="1" fieldPosition="0">
        <references count="1">
          <reference field="7" count="0"/>
        </references>
      </pivotArea>
    </format>
    <format dxfId="209">
      <pivotArea dataOnly="0" labelOnly="1" grandCol="1" outline="0" fieldPosition="0"/>
    </format>
    <format dxfId="208">
      <pivotArea type="origin" dataOnly="0" labelOnly="1" outline="0" fieldPosition="0"/>
    </format>
    <format dxfId="207">
      <pivotArea field="3" type="button" dataOnly="0" labelOnly="1" outline="0" axis="axisRow" fieldPosition="0"/>
    </format>
    <format dxfId="206">
      <pivotArea field="7" type="button" dataOnly="0" labelOnly="1" outline="0" axis="axisCol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name="PivotTable1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10" firstHeaderRow="1" firstDataRow="1" firstDataCol="1"/>
  <pivotFields count="16">
    <pivotField showAll="0"/>
    <pivotField showAll="0"/>
    <pivotField showAll="0"/>
    <pivotField axis="axisRow" showAll="0">
      <items count="8">
        <item x="2"/>
        <item x="3"/>
        <item x="1"/>
        <item x="0"/>
        <item x="4"/>
        <item x="5"/>
        <item x="6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Days" fld="6" baseField="0" baseItem="0"/>
  </dataFields>
  <formats count="2">
    <format dxfId="213">
      <pivotArea field="3" type="button" dataOnly="0" labelOnly="1" outline="0" axis="axisRow" fieldPosition="0"/>
    </format>
    <format dxfId="212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 defaultSubtota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 defaultSubtota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formats count="3">
    <format dxfId="216">
      <pivotArea field="13" type="button" dataOnly="0" labelOnly="1" outline="0" axis="axisRow" fieldPosition="0"/>
    </format>
    <format dxfId="215">
      <pivotArea dataOnly="0" labelOnly="1" outline="0" axis="axisValues" fieldPosition="0"/>
    </format>
    <format dxfId="214">
      <pivotArea field="13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name="PivotTable19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name="PivotTable15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7" firstHeaderRow="1" firstDataRow="1" firstDataCol="1"/>
  <pivotFields count="16">
    <pivotField showAll="0"/>
    <pivotField showAll="0"/>
    <pivotField axis="axisRow" dataField="1" showAll="0">
      <items count="5">
        <item x="1"/>
        <item x="2"/>
        <item x="0"/>
        <item x="3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umber" fld="2" subtotal="count" baseField="0" baseItem="0"/>
  </dataFields>
  <formats count="2">
    <format dxfId="163">
      <pivotArea collapsedLevelsAreSubtotals="1" fieldPosition="0">
        <references count="1">
          <reference field="2" count="1">
            <x v="0"/>
          </reference>
        </references>
      </pivotArea>
    </format>
    <format dxfId="162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name="PivotTable20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B6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3">
        <item x="0"/>
        <item x="1"/>
        <item t="default"/>
      </items>
    </pivotField>
    <pivotField axis="axisCol" showAll="0" sortType="descending">
      <items count="3">
        <item x="1"/>
        <item x="0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name="PivotTable14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9" firstHeaderRow="1" firstDataRow="1" firstDataCol="1"/>
  <pivotFields count="16">
    <pivotField axis="axisRow" dataField="1" showAll="0">
      <items count="7">
        <item x="0"/>
        <item x="2"/>
        <item x="3"/>
        <item x="4"/>
        <item x="1"/>
        <item x="5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o. of Antibiotics" fld="0" subtotal="count" baseField="0" baseItem="0"/>
  </dataFields>
  <formats count="2">
    <format dxfId="165">
      <pivotArea collapsedLevelsAreSubtotals="1" fieldPosition="0">
        <references count="1">
          <reference field="0" count="1">
            <x v="1"/>
          </reference>
        </references>
      </pivotArea>
    </format>
    <format dxfId="164">
      <pivotArea dataOnly="0" labelOnly="1" fieldPosition="0">
        <references count="1">
          <reference field="0" count="1">
            <x v="1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name="PivotTable16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C9" firstHeaderRow="1" firstDataRow="2" firstDataCol="1"/>
  <pivotFields count="16">
    <pivotField showAll="0"/>
    <pivotField showAll="0"/>
    <pivotField showAll="0"/>
    <pivotField axis="axisRow" dataField="1" showAll="0">
      <items count="6">
        <item x="2"/>
        <item x="1"/>
        <item x="0"/>
        <item x="4"/>
        <item x="3"/>
        <item t="default"/>
      </items>
    </pivotField>
    <pivotField numFmtId="164" showAll="0"/>
    <pivotField numFmtId="164" showAll="0"/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ntibiotics by Prescribers" fld="3" subtotal="count" baseField="0" baseItem="0"/>
  </dataFields>
  <formats count="2">
    <format dxfId="167">
      <pivotArea collapsedLevelsAreSubtotals="1" fieldPosition="0">
        <references count="1">
          <reference field="3" count="1">
            <x v="0"/>
          </reference>
        </references>
      </pivotArea>
    </format>
    <format dxfId="166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name="PivotTable17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6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8" subtotal="count" baseField="0" baseItem="0"/>
  </dataFields>
  <formats count="2">
    <format dxfId="169">
      <pivotArea collapsedLevelsAreSubtotals="1" fieldPosition="0">
        <references count="1">
          <reference field="8" count="1">
            <x v="0"/>
          </reference>
        </references>
      </pivotArea>
    </format>
    <format dxfId="168">
      <pivotArea dataOnly="0" labelOnly="1" fieldPosition="0">
        <references count="1">
          <reference field="8" count="1">
            <x v="0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name="PivotTable18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8" firstHeaderRow="1" firstDataRow="1" firstDataCol="1"/>
  <pivotFields count="16"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Days" fld="6" baseField="0" baseItem="0"/>
  </dataFields>
  <formats count="2">
    <format dxfId="171">
      <pivotArea collapsedLevelsAreSubtotals="1" fieldPosition="0">
        <references count="1">
          <reference field="3" count="1">
            <x v="1"/>
          </reference>
        </references>
      </pivotArea>
    </format>
    <format dxfId="170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8" firstHeaderRow="1" firstDataRow="1" firstDataCol="1"/>
  <pivotFields count="16">
    <pivotField showAll="0"/>
    <pivotField showAll="0"/>
    <pivotField axis="axisRow" dataField="1" showAll="0">
      <items count="7">
        <item m="1" x="5"/>
        <item x="1"/>
        <item x="0"/>
        <item x="3"/>
        <item x="2"/>
        <item x="4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umber" fld="2" subtotal="count" baseField="0" baseItem="0"/>
  </dataFields>
  <formats count="4">
    <format dxfId="381">
      <pivotArea field="2" type="button" dataOnly="0" labelOnly="1" outline="0" axis="axisRow" fieldPosition="0"/>
    </format>
    <format dxfId="380">
      <pivotArea dataOnly="0" labelOnly="1" outline="0" axis="axisValues" fieldPosition="0"/>
    </format>
    <format dxfId="379">
      <pivotArea field="2" type="button" dataOnly="0" labelOnly="1" outline="0" axis="axisRow" fieldPosition="0"/>
    </format>
    <format dxfId="378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name="PivotTable17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6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8" subtotal="count" baseField="0" baseItem="0"/>
  </dataFields>
  <formats count="2">
    <format dxfId="129">
      <pivotArea collapsedLevelsAreSubtotals="1" fieldPosition="0">
        <references count="1">
          <reference field="8" count="1">
            <x v="0"/>
          </reference>
        </references>
      </pivotArea>
    </format>
    <format dxfId="128">
      <pivotArea dataOnly="0" labelOnly="1" fieldPosition="0">
        <references count="1">
          <reference field="8" count="1">
            <x v="0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name="PivotTable16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C10" firstHeaderRow="1" firstDataRow="2" firstDataCol="1"/>
  <pivotFields count="16">
    <pivotField showAll="0"/>
    <pivotField showAll="0"/>
    <pivotField showAll="0"/>
    <pivotField axis="axisRow" dataField="1" showAll="0">
      <items count="7">
        <item x="3"/>
        <item x="2"/>
        <item x="1"/>
        <item x="0"/>
        <item x="4"/>
        <item x="5"/>
        <item t="default"/>
      </items>
    </pivotField>
    <pivotField numFmtId="164" showAll="0"/>
    <pivotField numFmtId="164"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ntibiotics by Prescribers" fld="3" subtotal="count" baseField="0" baseItem="0"/>
  </dataFields>
  <formats count="2">
    <format dxfId="131">
      <pivotArea collapsedLevelsAreSubtotals="1" fieldPosition="0">
        <references count="1">
          <reference field="3" count="1">
            <x v="0"/>
          </reference>
        </references>
      </pivotArea>
    </format>
    <format dxfId="130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name="PivotTable20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B6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3">
        <item x="0"/>
        <item x="1"/>
        <item t="default"/>
      </items>
    </pivotField>
    <pivotField axis="axisCol" showAll="0" sortType="descending">
      <items count="3">
        <item x="1"/>
        <item x="0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name="PivotTable19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name="PivotTable14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8" firstHeaderRow="1" firstDataRow="1" firstDataCol="1"/>
  <pivotFields count="16">
    <pivotField axis="axisRow" dataField="1" showAll="0" sortType="ascending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o. of Antibiotics" fld="0" subtotal="count" baseField="0" baseItem="0"/>
  </dataFields>
  <formats count="2">
    <format dxfId="133">
      <pivotArea collapsedLevelsAreSubtotals="1" fieldPosition="0">
        <references count="1">
          <reference field="0" count="1">
            <x v="2"/>
          </reference>
        </references>
      </pivotArea>
    </format>
    <format dxfId="132">
      <pivotArea dataOnly="0" labelOnly="1" fieldPosition="0">
        <references count="1">
          <reference field="0" count="1">
            <x v="2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name="PivotTable18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9" firstHeaderRow="1" firstDataRow="1" firstDataCol="1"/>
  <pivotFields count="16">
    <pivotField showAll="0"/>
    <pivotField showAll="0"/>
    <pivotField showAll="0"/>
    <pivotField axis="axisRow" showAll="0">
      <items count="7">
        <item x="3"/>
        <item x="2"/>
        <item x="1"/>
        <item x="0"/>
        <item x="4"/>
        <item x="5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Days" fld="6" baseField="0" baseItem="0"/>
  </dataFields>
  <formats count="2">
    <format dxfId="135">
      <pivotArea collapsedLevelsAreSubtotals="1" fieldPosition="0">
        <references count="1">
          <reference field="3" count="1">
            <x v="1"/>
          </reference>
        </references>
      </pivotArea>
    </format>
    <format dxfId="134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name="PivotTable15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7" firstHeaderRow="1" firstDataRow="1" firstDataCol="1"/>
  <pivotFields count="16">
    <pivotField showAll="0"/>
    <pivotField showAll="0"/>
    <pivotField axis="axisRow" dataField="1" showAll="0">
      <items count="5">
        <item x="1"/>
        <item x="3"/>
        <item x="0"/>
        <item x="2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umber" fld="2" subtotal="count" baseField="0" baseItem="0"/>
  </dataFields>
  <formats count="2">
    <format dxfId="137">
      <pivotArea collapsedLevelsAreSubtotals="1" fieldPosition="0">
        <references count="1">
          <reference field="2" count="1">
            <x v="0"/>
          </reference>
        </references>
      </pivotArea>
    </format>
    <format dxfId="136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7.xml><?xml version="1.0" encoding="utf-8"?>
<pivotTableDefinition xmlns="http://schemas.openxmlformats.org/spreadsheetml/2006/main" name="PivotTable15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5" firstHeaderRow="1" firstDataRow="1" firstDataCol="1"/>
  <pivotFields count="16"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Number" fld="2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8.xml><?xml version="1.0" encoding="utf-8"?>
<pivotTableDefinition xmlns="http://schemas.openxmlformats.org/spreadsheetml/2006/main" name="PivotTable18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5" firstHeaderRow="1" firstDataRow="1" firstDataCol="1"/>
  <pivotFields count="16"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Days" fld="6" baseField="0" baseItem="0"/>
  </dataField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9.xml><?xml version="1.0" encoding="utf-8"?>
<pivotTableDefinition xmlns="http://schemas.openxmlformats.org/spreadsheetml/2006/main" name="PivotTable17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Number" fld="8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11" firstHeaderRow="1" firstDataRow="1" firstDataCol="1"/>
  <pivotFields count="16">
    <pivotField showAll="0"/>
    <pivotField showAll="0"/>
    <pivotField showAll="0"/>
    <pivotField axis="axisRow" showAll="0">
      <items count="9">
        <item x="4"/>
        <item x="3"/>
        <item x="1"/>
        <item x="2"/>
        <item x="0"/>
        <item x="5"/>
        <item x="6"/>
        <item x="7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Days" fld="6" baseField="0" baseItem="0"/>
  </dataFields>
  <formats count="2">
    <format dxfId="383">
      <pivotArea field="3" type="button" dataOnly="0" labelOnly="1" outline="0" axis="axisRow" fieldPosition="0"/>
    </format>
    <format dxfId="382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0.xml><?xml version="1.0" encoding="utf-8"?>
<pivotTableDefinition xmlns="http://schemas.openxmlformats.org/spreadsheetml/2006/main" name="PivotTable20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A5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2">
        <item x="0"/>
        <item t="default"/>
      </items>
    </pivotField>
    <pivotField axis="axisCol" showAll="0" sortType="descending">
      <items count="2">
        <item x="0"/>
        <item t="default"/>
      </items>
    </pivotField>
  </pivotFields>
  <rowFields count="1">
    <field x="14"/>
  </rowFields>
  <rowItems count="2">
    <i>
      <x/>
    </i>
    <i t="grand">
      <x/>
    </i>
  </rowItems>
  <colFields count="1">
    <field x="15"/>
  </colFields>
  <colItems count="2">
    <i>
      <x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1.xml><?xml version="1.0" encoding="utf-8"?>
<pivotTableDefinition xmlns="http://schemas.openxmlformats.org/spreadsheetml/2006/main" name="PivotTable19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4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/>
    <pivotField showAll="0"/>
  </pivotFields>
  <rowFields count="1">
    <field x="13"/>
  </rowFields>
  <rowItems count="2">
    <i>
      <x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2.xml><?xml version="1.0" encoding="utf-8"?>
<pivotTableDefinition xmlns="http://schemas.openxmlformats.org/spreadsheetml/2006/main" name="PivotTable16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A6" firstHeaderRow="1" firstDataRow="2" firstDataCol="1"/>
  <pivotFields count="16"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numFmtId="164" showAll="0"/>
    <pivotField numFmtId="164"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Antibiotics by Prescribers" fld="3" subtotal="count" baseField="0" baseItem="0"/>
  </dataFields>
  <formats count="2">
    <format dxfId="103">
      <pivotArea collapsedLevelsAreSubtotals="1" fieldPosition="0">
        <references count="1">
          <reference field="3" count="1">
            <x v="0"/>
          </reference>
        </references>
      </pivotArea>
    </format>
    <format dxfId="102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3.xml><?xml version="1.0" encoding="utf-8"?>
<pivotTableDefinition xmlns="http://schemas.openxmlformats.org/spreadsheetml/2006/main" name="PivotTable1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5" firstHeaderRow="1" firstDataRow="1" firstDataCol="1"/>
  <pivotFields count="16">
    <pivotField axis="axisRow" dataField="1" showAll="0" sortType="ascending">
      <items count="3">
        <item x="0"/>
        <item x="1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No. of Antibiotics" fld="0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4.xml><?xml version="1.0" encoding="utf-8"?>
<pivotTableDefinition xmlns="http://schemas.openxmlformats.org/spreadsheetml/2006/main" name="PivotTable16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A7" firstHeaderRow="1" firstDataRow="2" firstDataCol="1"/>
  <pivotFields count="16">
    <pivotField showAll="0"/>
    <pivotField showAll="0"/>
    <pivotField showAll="0"/>
    <pivotField axis="axisRow" dataField="1" showAll="0">
      <items count="4">
        <item x="2"/>
        <item x="0"/>
        <item x="1"/>
        <item t="default"/>
      </items>
    </pivotField>
    <pivotField numFmtId="164" showAll="0"/>
    <pivotField numFmtId="164"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Antibiotics by Prescribers" fld="3" subtotal="count" baseField="0" baseItem="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5.xml><?xml version="1.0" encoding="utf-8"?>
<pivotTableDefinition xmlns="http://schemas.openxmlformats.org/spreadsheetml/2006/main" name="PivotTable18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6" firstHeaderRow="1" firstDataRow="1" firstDataCol="1"/>
  <pivotFields count="16"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Days" fld="6" baseField="0" baseItem="0"/>
  </dataFields>
  <formats count="2">
    <format dxfId="77">
      <pivotArea collapsedLevelsAreSubtotals="1" fieldPosition="0">
        <references count="1">
          <reference field="3" count="1">
            <x v="0"/>
          </reference>
        </references>
      </pivotArea>
    </format>
    <format dxfId="76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name="PivotTable1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5" firstHeaderRow="1" firstDataRow="1" firstDataCol="1"/>
  <pivotFields count="16">
    <pivotField axis="axisRow" dataField="1" showAll="0" sortType="ascending">
      <items count="3">
        <item x="0"/>
        <item x="1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No. of Antibiotics" fld="0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7.xml><?xml version="1.0" encoding="utf-8"?>
<pivotTableDefinition xmlns="http://schemas.openxmlformats.org/spreadsheetml/2006/main" name="PivotTable15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5" firstHeaderRow="1" firstDataRow="1" firstDataCol="1"/>
  <pivotFields count="16"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Number" fld="2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8.xml><?xml version="1.0" encoding="utf-8"?>
<pivotTableDefinition xmlns="http://schemas.openxmlformats.org/spreadsheetml/2006/main" name="PivotTable19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9.xml><?xml version="1.0" encoding="utf-8"?>
<pivotTableDefinition xmlns="http://schemas.openxmlformats.org/spreadsheetml/2006/main" name="PivotTable17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Number" fld="8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B6" firstHeaderRow="1" firstDataRow="2" firstDataCol="1"/>
  <pivotFields count="16">
    <pivotField subtotalTop="0" showAl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ubtotalTop="0" showAll="0"/>
    <pivotField subtotalTop="0" showAll="0"/>
    <pivotField showAll="0" defaultSubtotal="0"/>
    <pivotField subtotalTop="0" showAll="0"/>
    <pivotField subtotalTop="0" showAll="0"/>
    <pivotField subtotalTop="0" showAll="0"/>
    <pivotField axis="axisRow" dataField="1" showAll="0" sortType="descending" defaultSubtotal="0">
      <items count="2">
        <item x="0"/>
        <item x="1"/>
      </items>
    </pivotField>
    <pivotField axis="axisCol" subtotalTop="0" showAll="0" sortType="descending">
      <items count="4">
        <item x="1"/>
        <item x="0"/>
        <item m="1" x="2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ssessment Tool" fld="14" subtotal="count" baseField="0" baseItem="0"/>
  </dataFields>
  <formats count="2">
    <format dxfId="385">
      <pivotArea dataOnly="0" labelOnly="1" outline="0" axis="axisValues" fieldPosition="0"/>
    </format>
    <format dxfId="384">
      <pivotArea field="15" type="button" dataOnly="0" labelOnly="1" outline="0" axis="axisCol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0.xml><?xml version="1.0" encoding="utf-8"?>
<pivotTableDefinition xmlns="http://schemas.openxmlformats.org/spreadsheetml/2006/main" name="PivotTable20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B6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3">
        <item x="0"/>
        <item x="1"/>
        <item t="default"/>
      </items>
    </pivotField>
    <pivotField axis="axisCol" showAll="0" sortType="descending">
      <items count="3">
        <item x="0"/>
        <item x="1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1.xml><?xml version="1.0" encoding="utf-8"?>
<pivotTableDefinition xmlns="http://schemas.openxmlformats.org/spreadsheetml/2006/main" name="PivotTable15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6" firstHeaderRow="1" firstDataRow="1" firstDataCol="1"/>
  <pivotFields count="16"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2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2.xml><?xml version="1.0" encoding="utf-8"?>
<pivotTableDefinition xmlns="http://schemas.openxmlformats.org/spreadsheetml/2006/main" name="PivotTable17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6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8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3.xml><?xml version="1.0" encoding="utf-8"?>
<pivotTableDefinition xmlns="http://schemas.openxmlformats.org/spreadsheetml/2006/main" name="PivotTable14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7" firstHeaderRow="1" firstDataRow="1" firstDataCol="1"/>
  <pivotFields count="16">
    <pivotField axis="axisRow" dataField="1" showAll="0" sortType="ascending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o. of Antibiotics" fld="0" subtotal="count" baseField="0" baseItem="0"/>
  </dataFields>
  <formats count="2">
    <format dxfId="51">
      <pivotArea collapsedLevelsAreSubtotals="1" fieldPosition="0">
        <references count="1">
          <reference field="0" count="1">
            <x v="2"/>
          </reference>
        </references>
      </pivotArea>
    </format>
    <format dxfId="50">
      <pivotArea dataOnly="0" labelOnly="1" fieldPosition="0">
        <references count="1">
          <reference field="0" count="1">
            <x v="2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4.xml><?xml version="1.0" encoding="utf-8"?>
<pivotTableDefinition xmlns="http://schemas.openxmlformats.org/spreadsheetml/2006/main" name="PivotTable20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B6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3">
        <item x="0"/>
        <item x="1"/>
        <item t="default"/>
      </items>
    </pivotField>
    <pivotField axis="axisCol" showAll="0" sortType="descending">
      <items count="3">
        <item x="0"/>
        <item x="1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5.xml><?xml version="1.0" encoding="utf-8"?>
<pivotTableDefinition xmlns="http://schemas.openxmlformats.org/spreadsheetml/2006/main" name="PivotTable18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6" firstHeaderRow="1" firstDataRow="1" firstDataCol="1"/>
  <pivotFields count="16"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Days" fld="6" baseField="0" baseItem="0"/>
  </dataField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6.xml><?xml version="1.0" encoding="utf-8"?>
<pivotTableDefinition xmlns="http://schemas.openxmlformats.org/spreadsheetml/2006/main" name="PivotTable16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B7" firstHeaderRow="1" firstDataRow="2" firstDataCol="1"/>
  <pivotFields count="16">
    <pivotField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numFmtId="164" showAll="0"/>
    <pivotField numFmtId="164" showAll="0"/>
    <pivotField showAll="0"/>
    <pivotField axis="axisCol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Antibiotics by Prescribers" fld="3" subtotal="count" baseField="0" baseItem="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7.xml><?xml version="1.0" encoding="utf-8"?>
<pivotTableDefinition xmlns="http://schemas.openxmlformats.org/spreadsheetml/2006/main" name="PivotTable19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8.xml><?xml version="1.0" encoding="utf-8"?>
<pivotTableDefinition xmlns="http://schemas.openxmlformats.org/spreadsheetml/2006/main" name="PivotTable18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6" firstHeaderRow="1" firstDataRow="1" firstDataCol="1"/>
  <pivotFields count="16"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Days" fld="6" baseField="0" baseItem="0"/>
  </dataField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9.xml><?xml version="1.0" encoding="utf-8"?>
<pivotTableDefinition xmlns="http://schemas.openxmlformats.org/spreadsheetml/2006/main" name="PivotTable14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8" firstHeaderRow="1" firstDataRow="1" firstDataCol="1"/>
  <pivotFields count="16">
    <pivotField axis="axisRow" dataField="1" showAll="0" sortType="ascending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o. of Antibiotics" fld="0" subtotal="count" baseField="0" baseItem="0"/>
  </dataFields>
  <formats count="2">
    <format dxfId="25">
      <pivotArea collapsedLevelsAreSubtotals="1" fieldPosition="0">
        <references count="1">
          <reference field="0" count="1">
            <x v="2"/>
          </reference>
        </references>
      </pivotArea>
    </format>
    <format dxfId="24">
      <pivotArea dataOnly="0" labelOnly="1" fieldPosition="0">
        <references count="1">
          <reference field="0" count="1">
            <x v="2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ivotTable1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">
  <location ref="AS2:AT9" firstHeaderRow="1" firstDataRow="1" firstDataCol="1"/>
  <pivotFields count="16">
    <pivotField showAll="0"/>
    <pivotField showAll="0"/>
    <pivotField showAll="0"/>
    <pivotField axis="axisRow" showAll="0">
      <items count="7">
        <item x="3"/>
        <item x="2"/>
        <item x="1"/>
        <item x="5"/>
        <item x="0"/>
        <item x="4"/>
        <item t="default"/>
      </items>
    </pivotField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Days" fld="6" baseField="0" baseItem="0"/>
  </dataFields>
  <formats count="2">
    <format dxfId="332">
      <pivotArea collapsedLevelsAreSubtotals="1" fieldPosition="0">
        <references count="1">
          <reference field="3" count="1">
            <x v="1"/>
          </reference>
        </references>
      </pivotArea>
    </format>
    <format dxfId="331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0.xml><?xml version="1.0" encoding="utf-8"?>
<pivotTableDefinition xmlns="http://schemas.openxmlformats.org/spreadsheetml/2006/main" name="PivotTable19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fection Origin">
  <location ref="AV2:AW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1.xml><?xml version="1.0" encoding="utf-8"?>
<pivotTableDefinition xmlns="http://schemas.openxmlformats.org/spreadsheetml/2006/main" name="PivotTable16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ntibiotics" colHeaderCaption="Prescribers">
  <location ref="X2:AA7" firstHeaderRow="1" firstDataRow="2" firstDataCol="1"/>
  <pivotFields count="16">
    <pivotField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numFmtId="164" showAll="0"/>
    <pivotField numFmtId="164"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Antibiotics by Prescribers" fld="3" subtotal="count" baseField="0" baseItem="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2.xml><?xml version="1.0" encoding="utf-8"?>
<pivotTableDefinition xmlns="http://schemas.openxmlformats.org/spreadsheetml/2006/main" name="PivotTable15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agnosis">
  <location ref="U2:V5" firstHeaderRow="1" firstDataRow="1" firstDataCol="1"/>
  <pivotFields count="16"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Number" fld="2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3.xml><?xml version="1.0" encoding="utf-8"?>
<pivotTableDefinition xmlns="http://schemas.openxmlformats.org/spreadsheetml/2006/main" name="PivotTable17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b Sent">
  <location ref="AP2:AQ5" firstHeaderRow="1" firstDataRow="1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Number" fld="8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4.xml><?xml version="1.0" encoding="utf-8"?>
<pivotTableDefinition xmlns="http://schemas.openxmlformats.org/spreadsheetml/2006/main" name="PivotTable20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sed" colHeaderCaption="Criteria Met?">
  <location ref="AY2:BA6" firstHeaderRow="1" firstDataRow="2" firstDataCol="1"/>
  <pivotFields count="16"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3">
        <item x="0"/>
        <item x="1"/>
        <item t="default"/>
      </items>
    </pivotField>
    <pivotField axis="axisCol" showAll="0" sortType="descending">
      <items count="2">
        <item x="0"/>
        <item t="default"/>
      </items>
    </pivotField>
  </pivotFields>
  <rowFields count="1">
    <field x="14"/>
  </rowFields>
  <rowItems count="3">
    <i>
      <x/>
    </i>
    <i>
      <x v="1"/>
    </i>
    <i t="grand">
      <x/>
    </i>
  </rowItems>
  <colFields count="1">
    <field x="15"/>
  </colFields>
  <colItems count="2">
    <i>
      <x/>
    </i>
    <i t="grand">
      <x/>
    </i>
  </colItems>
  <dataFields count="1">
    <dataField name="Assessment Tool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sident">
  <location ref="R2:S9" firstHeaderRow="1" firstDataRow="1" firstDataCol="1"/>
  <pivotFields count="16">
    <pivotField axis="axisRow" dataField="1" showAll="0">
      <items count="9">
        <item x="0"/>
        <item x="2"/>
        <item x="3"/>
        <item x="4"/>
        <item m="1" x="6"/>
        <item m="1" x="7"/>
        <item x="1"/>
        <item x="5"/>
        <item t="default"/>
      </items>
    </pivotField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6"/>
    </i>
    <i>
      <x v="7"/>
    </i>
    <i t="grand">
      <x/>
    </i>
  </rowItems>
  <colItems count="1">
    <i/>
  </colItems>
  <dataFields count="1">
    <dataField name="No. of Antibiotics" fld="0" subtotal="count" baseField="0" baseItem="0"/>
  </dataFields>
  <formats count="2">
    <format dxfId="334">
      <pivotArea collapsedLevelsAreSubtotals="1" fieldPosition="0">
        <references count="1">
          <reference field="0" count="1">
            <x v="1"/>
          </reference>
        </references>
      </pivotArea>
    </format>
    <format dxfId="333">
      <pivotArea dataOnly="0" labelOnly="1" fieldPosition="0">
        <references count="1">
          <reference field="0" count="1">
            <x v="1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4" name="Table4" displayName="Table4" ref="A3:O8" totalsRowShown="0" headerRowDxfId="402" dataDxfId="401">
  <autoFilter ref="A3:O8"/>
  <tableColumns count="15">
    <tableColumn id="1" name="Parameter" dataDxfId="400"/>
    <tableColumn id="2" name="Jan" dataDxfId="399"/>
    <tableColumn id="3" name="Feb" dataDxfId="398"/>
    <tableColumn id="4" name="Mar" dataDxfId="397"/>
    <tableColumn id="5" name="Apr" dataDxfId="396"/>
    <tableColumn id="6" name="May" dataDxfId="395"/>
    <tableColumn id="7" name="Jun" dataDxfId="394"/>
    <tableColumn id="8" name="Jul" dataDxfId="393"/>
    <tableColumn id="9" name="Aug" dataDxfId="392"/>
    <tableColumn id="10" name="Sep" dataDxfId="391"/>
    <tableColumn id="11" name="Oct" dataDxfId="390"/>
    <tableColumn id="12" name="Nov" dataDxfId="389"/>
    <tableColumn id="13" name="Dec" dataDxfId="388"/>
    <tableColumn id="14" name="Total" dataDxfId="387"/>
    <tableColumn id="15" name="Trend" dataDxfId="386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10" name="May" displayName="May" ref="A2:P7" totalsRowShown="0" headerRowDxfId="240" dataDxfId="239">
  <autoFilter ref="A2:P7"/>
  <tableColumns count="16">
    <tableColumn id="1" name="Resident" dataDxfId="238"/>
    <tableColumn id="2" name="Room" dataDxfId="237"/>
    <tableColumn id="3" name="Diagnosis" dataDxfId="236"/>
    <tableColumn id="4" name="Antibiotic" dataDxfId="235"/>
    <tableColumn id="5" name="Start Date" dataDxfId="234"/>
    <tableColumn id="6" name="Stop Date" dataDxfId="233"/>
    <tableColumn id="7" name="Days of Therapy" dataDxfId="232">
      <calculatedColumnFormula>May[[#This Row],[Stop Date]]-May[[#This Row],[Start Date]]+1</calculatedColumnFormula>
    </tableColumn>
    <tableColumn id="14" name="Prescriber" dataDxfId="231"/>
    <tableColumn id="8" name="Lab Sent" dataDxfId="230"/>
    <tableColumn id="9" name="Test Date" dataDxfId="229"/>
    <tableColumn id="18" name="Culture f/u at 48-72h?" dataDxfId="228"/>
    <tableColumn id="11" name="Pathogen" dataDxfId="227"/>
    <tableColumn id="10" name="Result Date" dataDxfId="226"/>
    <tableColumn id="12" name="Community vs. Facility" dataDxfId="225"/>
    <tableColumn id="15" name="Assessment / SBAR Tool Completed?" dataDxfId="224"/>
    <tableColumn id="16" name="Criteria Met?" dataDxfId="223"/>
  </tableColumns>
  <tableStyleInfo name="TableStyleLight4" showFirstColumn="0" showLastColumn="0" showRowStripes="1" showColumnStripes="0"/>
</table>
</file>

<file path=xl/tables/table11.xml><?xml version="1.0" encoding="utf-8"?>
<table xmlns="http://schemas.openxmlformats.org/spreadsheetml/2006/main" id="11" name="Table3681012" displayName="Table3681012" ref="R31:S38" headerRowCount="0" totalsRowShown="0" headerRowDxfId="222" dataDxfId="221">
  <tableColumns count="2">
    <tableColumn id="1" name="Column1" headerRowDxfId="220" dataDxfId="219"/>
    <tableColumn id="2" name="Column2" headerRowDxfId="218" dataDxfId="217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Jun" displayName="Jun" ref="A2:P11" totalsRowShown="0" headerRowDxfId="195" dataDxfId="194">
  <autoFilter ref="A2:P11"/>
  <tableColumns count="16">
    <tableColumn id="1" name="Resident" dataDxfId="193"/>
    <tableColumn id="2" name="Room" dataDxfId="192"/>
    <tableColumn id="3" name="Diagnosis" dataDxfId="191"/>
    <tableColumn id="4" name="Antibiotic" dataDxfId="190"/>
    <tableColumn id="5" name="Start Date" dataDxfId="189"/>
    <tableColumn id="6" name="Stop Date" dataDxfId="188"/>
    <tableColumn id="7" name="Days of Therapy" dataDxfId="187">
      <calculatedColumnFormula>Jun[[#This Row],[Stop Date]]-Jun[[#This Row],[Start Date]]+1</calculatedColumnFormula>
    </tableColumn>
    <tableColumn id="14" name="Prescriber" dataDxfId="186"/>
    <tableColumn id="8" name="Lab Sent" dataDxfId="185"/>
    <tableColumn id="9" name="Test Date" dataDxfId="184"/>
    <tableColumn id="18" name="Culture f/u at 48-72h?" dataDxfId="183"/>
    <tableColumn id="11" name="Pathogen" dataDxfId="182"/>
    <tableColumn id="10" name="Result Date" dataDxfId="181"/>
    <tableColumn id="12" name="Community vs. Facility" dataDxfId="180"/>
    <tableColumn id="15" name="Assessment / SBAR Tool Completed?" dataDxfId="179"/>
    <tableColumn id="16" name="Criteria Met?" dataDxfId="178"/>
  </tableColumns>
  <tableStyleInfo name="TableStyleLight4" showFirstColumn="0" showLastColumn="0" showRowStripes="1" showColumnStripes="0"/>
</table>
</file>

<file path=xl/tables/table13.xml><?xml version="1.0" encoding="utf-8"?>
<table xmlns="http://schemas.openxmlformats.org/spreadsheetml/2006/main" id="13" name="Table314" displayName="Table314" ref="R31:S38" headerRowCount="0" totalsRowShown="0" headerRowDxfId="177" dataDxfId="176">
  <tableColumns count="2">
    <tableColumn id="1" name="Column1" headerRowDxfId="175" dataDxfId="174"/>
    <tableColumn id="2" name="Column2" headerRowDxfId="173" dataDxfId="172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Jul" displayName="Jul" ref="A2:P9" totalsRowShown="0" headerRowDxfId="161" dataDxfId="160">
  <autoFilter ref="A2:P9"/>
  <tableColumns count="16">
    <tableColumn id="1" name="Resident" dataDxfId="159"/>
    <tableColumn id="2" name="Room" dataDxfId="158"/>
    <tableColumn id="3" name="Diagnosis" dataDxfId="157"/>
    <tableColumn id="4" name="Antibiotic" dataDxfId="156"/>
    <tableColumn id="5" name="Start Date" dataDxfId="155"/>
    <tableColumn id="6" name="Stop Date" dataDxfId="154"/>
    <tableColumn id="7" name="Days of Therapy" dataDxfId="153">
      <calculatedColumnFormula>Jul[[#This Row],[Stop Date]]-Jul[[#This Row],[Start Date]]+1</calculatedColumnFormula>
    </tableColumn>
    <tableColumn id="14" name="Prescriber" dataDxfId="152"/>
    <tableColumn id="8" name="Lab Sent" dataDxfId="151"/>
    <tableColumn id="9" name="Test Date" dataDxfId="150"/>
    <tableColumn id="18" name="Culture f/u at 48-72h?" dataDxfId="149"/>
    <tableColumn id="11" name="Pathogen" dataDxfId="148"/>
    <tableColumn id="10" name="Result Date" dataDxfId="147"/>
    <tableColumn id="12" name="Community vs. Facility" dataDxfId="146"/>
    <tableColumn id="15" name="Assessment / SBAR Tool Completed?" dataDxfId="145"/>
    <tableColumn id="16" name="Criteria Met?" dataDxfId="144"/>
  </tableColumns>
  <tableStyleInfo name="TableStyleLight4" showFirstColumn="0" showLastColumn="0" showRowStripes="1" showColumnStripes="0"/>
</table>
</file>

<file path=xl/tables/table15.xml><?xml version="1.0" encoding="utf-8"?>
<table xmlns="http://schemas.openxmlformats.org/spreadsheetml/2006/main" id="15" name="Table3616" displayName="Table3616" ref="R31:S38" headerRowCount="0" totalsRowShown="0" headerRowDxfId="143" dataDxfId="142">
  <tableColumns count="2">
    <tableColumn id="1" name="Column1" headerRowDxfId="141" dataDxfId="140"/>
    <tableColumn id="2" name="Column2" headerRowDxfId="139" dataDxfId="138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Aug" displayName="Aug" ref="A2:P10" totalsRowShown="0" headerRowDxfId="127" dataDxfId="126">
  <autoFilter ref="A2:P10"/>
  <tableColumns count="16">
    <tableColumn id="1" name="Resident" dataDxfId="125"/>
    <tableColumn id="2" name="Room" dataDxfId="124"/>
    <tableColumn id="3" name="Diagnosis" dataDxfId="123"/>
    <tableColumn id="4" name="Antibiotic" dataDxfId="122"/>
    <tableColumn id="5" name="Start Date" dataDxfId="121"/>
    <tableColumn id="6" name="Stop Date" dataDxfId="120"/>
    <tableColumn id="7" name="Days of Therapy" dataDxfId="119">
      <calculatedColumnFormula>Aug[[#This Row],[Stop Date]]-Aug[[#This Row],[Start Date]]+1</calculatedColumnFormula>
    </tableColumn>
    <tableColumn id="14" name="Prescriber" dataDxfId="118"/>
    <tableColumn id="8" name="Lab Sent" dataDxfId="117"/>
    <tableColumn id="9" name="Test Date" dataDxfId="116"/>
    <tableColumn id="18" name="Culture f/u at 48-72h?" dataDxfId="115"/>
    <tableColumn id="11" name="Pathogen" dataDxfId="114"/>
    <tableColumn id="10" name="Result Date" dataDxfId="113"/>
    <tableColumn id="12" name="Community vs. Facility" dataDxfId="112"/>
    <tableColumn id="15" name="Assessment / SBAR Tool Completed?" dataDxfId="111"/>
    <tableColumn id="16" name="Criteria Met?" dataDxfId="110"/>
  </tableColumns>
  <tableStyleInfo name="TableStyleLight4" showFirstColumn="0" showLastColumn="0" showRowStripes="1" showColumnStripes="0"/>
</table>
</file>

<file path=xl/tables/table17.xml><?xml version="1.0" encoding="utf-8"?>
<table xmlns="http://schemas.openxmlformats.org/spreadsheetml/2006/main" id="17" name="Table36818" displayName="Table36818" ref="R31:S38" headerRowCount="0" totalsRowShown="0" headerRowDxfId="109" dataDxfId="108">
  <tableColumns count="2">
    <tableColumn id="1" name="Column1" headerRowDxfId="107" dataDxfId="106"/>
    <tableColumn id="2" name="Column2" headerRowDxfId="105" dataDxfId="104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0" name="Sep" displayName="Sep" ref="A2:P4" totalsRowShown="0" headerRowDxfId="101" dataDxfId="100">
  <autoFilter ref="A2:P4"/>
  <tableColumns count="16">
    <tableColumn id="1" name="Resident" dataDxfId="99"/>
    <tableColumn id="2" name="Room" dataDxfId="98"/>
    <tableColumn id="3" name="Diagnosis" dataDxfId="97"/>
    <tableColumn id="4" name="Antibiotic" dataDxfId="96"/>
    <tableColumn id="5" name="Start Date" dataDxfId="95"/>
    <tableColumn id="6" name="Stop Date" dataDxfId="94"/>
    <tableColumn id="7" name="Days of Therapy" dataDxfId="93">
      <calculatedColumnFormula>Sep[[#This Row],[Stop Date]]-Sep[[#This Row],[Start Date]]+1</calculatedColumnFormula>
    </tableColumn>
    <tableColumn id="14" name="Prescriber" dataDxfId="92"/>
    <tableColumn id="8" name="Lab Sent" dataDxfId="91"/>
    <tableColumn id="9" name="Test Date" dataDxfId="90"/>
    <tableColumn id="18" name="Culture f/u at 48-72h?" dataDxfId="89"/>
    <tableColumn id="11" name="Pathogen" dataDxfId="88"/>
    <tableColumn id="10" name="Result Date" dataDxfId="87"/>
    <tableColumn id="12" name="Community vs. Facility" dataDxfId="86"/>
    <tableColumn id="15" name="Assessment / SBAR Tool Completed?" dataDxfId="85"/>
    <tableColumn id="16" name="Criteria Met?" dataDxfId="84"/>
  </tableColumns>
  <tableStyleInfo name="TableStyleLight4" showFirstColumn="0" showLastColumn="0" showRowStripes="1" showColumnStripes="0"/>
</table>
</file>

<file path=xl/tables/table19.xml><?xml version="1.0" encoding="utf-8"?>
<table xmlns="http://schemas.openxmlformats.org/spreadsheetml/2006/main" id="21" name="Table3681822" displayName="Table3681822" ref="R31:S38" headerRowCount="0" totalsRowShown="0" headerRowDxfId="83" dataDxfId="82">
  <tableColumns count="2">
    <tableColumn id="1" name="Column1" headerRowDxfId="81" dataDxfId="80"/>
    <tableColumn id="2" name="Column2" headerRowDxfId="79" dataDxfId="7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Jan" displayName="Jan" ref="A2:P16" totalsRowShown="0" headerRowDxfId="364" dataDxfId="363">
  <autoFilter ref="A2:P16"/>
  <tableColumns count="16">
    <tableColumn id="1" name="Resident" dataDxfId="362"/>
    <tableColumn id="2" name="Room" dataDxfId="361"/>
    <tableColumn id="3" name="Diagnosis" dataDxfId="360"/>
    <tableColumn id="4" name="Antibiotic" dataDxfId="359"/>
    <tableColumn id="5" name="Start Date" dataDxfId="358"/>
    <tableColumn id="6" name="Stop Date" dataDxfId="357"/>
    <tableColumn id="7" name="Days of Therapy" dataDxfId="356">
      <calculatedColumnFormula>Jan[[#This Row],[Stop Date]]-Jan[[#This Row],[Start Date]]+1</calculatedColumnFormula>
    </tableColumn>
    <tableColumn id="14" name="Prescriber" dataDxfId="355"/>
    <tableColumn id="8" name="Lab Sent" dataDxfId="354"/>
    <tableColumn id="9" name="Test Date" dataDxfId="353"/>
    <tableColumn id="18" name="Culture f/u at 48-72h?" dataDxfId="352"/>
    <tableColumn id="11" name="Pathogen" dataDxfId="351"/>
    <tableColumn id="10" name="Result Date" dataDxfId="350"/>
    <tableColumn id="12" name="Community vs. Facility" dataDxfId="349"/>
    <tableColumn id="15" name="Assessment / SBAR Tool Completed?" dataDxfId="348"/>
    <tableColumn id="16" name="Criteria Met?" dataDxfId="347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2" name="Oct" displayName="Oct" ref="A2:P6" totalsRowShown="0" headerRowDxfId="75" dataDxfId="74">
  <autoFilter ref="A2:P6"/>
  <tableColumns count="16">
    <tableColumn id="1" name="Resident" dataDxfId="73"/>
    <tableColumn id="2" name="Room" dataDxfId="72"/>
    <tableColumn id="3" name="Diagnosis" dataDxfId="71"/>
    <tableColumn id="4" name="Antibiotic" dataDxfId="70"/>
    <tableColumn id="5" name="Start Date" dataDxfId="69"/>
    <tableColumn id="6" name="Stop Date" dataDxfId="68"/>
    <tableColumn id="7" name="Days of Therapy" dataDxfId="67">
      <calculatedColumnFormula>Oct[[#This Row],[Stop Date]]-Oct[[#This Row],[Start Date]]+1</calculatedColumnFormula>
    </tableColumn>
    <tableColumn id="14" name="Prescriber" dataDxfId="66"/>
    <tableColumn id="8" name="Lab Sent" dataDxfId="65"/>
    <tableColumn id="9" name="Test Date" dataDxfId="64"/>
    <tableColumn id="18" name="Culture f/u at 48-72h?" dataDxfId="63"/>
    <tableColumn id="11" name="Pathogen" dataDxfId="62"/>
    <tableColumn id="10" name="Result Date" dataDxfId="61"/>
    <tableColumn id="12" name="Community vs. Facility" dataDxfId="60"/>
    <tableColumn id="15" name="Assessment / SBAR Tool Completed?" dataDxfId="59"/>
    <tableColumn id="16" name="Criteria Met?" dataDxfId="58"/>
  </tableColumns>
  <tableStyleInfo name="TableStyleLight4" showFirstColumn="0" showLastColumn="0" showRowStripes="1" showColumnStripes="0"/>
</table>
</file>

<file path=xl/tables/table21.xml><?xml version="1.0" encoding="utf-8"?>
<table xmlns="http://schemas.openxmlformats.org/spreadsheetml/2006/main" id="23" name="Table3681024" displayName="Table3681024" ref="R31:S38" headerRowCount="0" totalsRowShown="0" headerRowDxfId="57" dataDxfId="56">
  <tableColumns count="2">
    <tableColumn id="1" name="Column1" headerRowDxfId="55" dataDxfId="54"/>
    <tableColumn id="2" name="Column2" headerRowDxfId="53" dataDxfId="52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4" name="Nov" displayName="Nov" ref="A2:P7" totalsRowShown="0" headerRowDxfId="49" dataDxfId="48">
  <autoFilter ref="A2:P7"/>
  <tableColumns count="16">
    <tableColumn id="1" name="Resident" dataDxfId="47"/>
    <tableColumn id="2" name="Room" dataDxfId="46"/>
    <tableColumn id="3" name="Diagnosis" dataDxfId="45"/>
    <tableColumn id="4" name="Antibiotic" dataDxfId="44"/>
    <tableColumn id="5" name="Start Date" dataDxfId="43"/>
    <tableColumn id="6" name="Stop Date" dataDxfId="42"/>
    <tableColumn id="7" name="Days of Therapy" dataDxfId="41">
      <calculatedColumnFormula>Nov[[#This Row],[Stop Date]]-Nov[[#This Row],[Start Date]]+1</calculatedColumnFormula>
    </tableColumn>
    <tableColumn id="14" name="Prescriber" dataDxfId="40"/>
    <tableColumn id="8" name="Lab Sent" dataDxfId="39"/>
    <tableColumn id="9" name="Test Date" dataDxfId="38"/>
    <tableColumn id="18" name="Culture f/u at 48-72h?" dataDxfId="37"/>
    <tableColumn id="11" name="Pathogen" dataDxfId="36"/>
    <tableColumn id="10" name="Result Date" dataDxfId="35"/>
    <tableColumn id="12" name="Community vs. Facility" dataDxfId="34"/>
    <tableColumn id="15" name="Assessment / SBAR Tool Completed?" dataDxfId="33"/>
    <tableColumn id="16" name="Criteria Met?" dataDxfId="32"/>
  </tableColumns>
  <tableStyleInfo name="TableStyleLight4" showFirstColumn="0" showLastColumn="0" showRowStripes="1" showColumnStripes="0"/>
</table>
</file>

<file path=xl/tables/table23.xml><?xml version="1.0" encoding="utf-8"?>
<table xmlns="http://schemas.openxmlformats.org/spreadsheetml/2006/main" id="25" name="Table368101226" displayName="Table368101226" ref="R31:S38" headerRowCount="0" totalsRowShown="0" headerRowDxfId="31" dataDxfId="30">
  <tableColumns count="2">
    <tableColumn id="1" name="Column1" headerRowDxfId="29" dataDxfId="28"/>
    <tableColumn id="2" name="Column2" headerRowDxfId="27" dataDxfId="26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6" name="Dec" displayName="Dec" ref="A2:P7" totalsRowShown="0" headerRowDxfId="23" dataDxfId="22">
  <autoFilter ref="A2:P7"/>
  <tableColumns count="16">
    <tableColumn id="1" name="Resident" dataDxfId="21"/>
    <tableColumn id="2" name="Room" dataDxfId="20"/>
    <tableColumn id="3" name="Diagnosis" dataDxfId="19"/>
    <tableColumn id="4" name="Antibiotic" dataDxfId="18"/>
    <tableColumn id="5" name="Start Date" dataDxfId="17"/>
    <tableColumn id="6" name="Stop Date" dataDxfId="16"/>
    <tableColumn id="7" name="Days of Therapy" dataDxfId="15">
      <calculatedColumnFormula>Dec[[#This Row],[Stop Date]]-Dec[[#This Row],[Start Date]]+1</calculatedColumnFormula>
    </tableColumn>
    <tableColumn id="14" name="Prescriber" dataDxfId="14"/>
    <tableColumn id="8" name="Lab Sent" dataDxfId="13"/>
    <tableColumn id="9" name="Test Date" dataDxfId="12"/>
    <tableColumn id="18" name="Culture f/u at 48-72h?" dataDxfId="11"/>
    <tableColumn id="11" name="Pathogen" dataDxfId="10"/>
    <tableColumn id="10" name="Result Date" dataDxfId="9"/>
    <tableColumn id="12" name="Community vs. Facility" dataDxfId="8"/>
    <tableColumn id="15" name="Assessment / SBAR Tool Completed?" dataDxfId="7"/>
    <tableColumn id="16" name="Criteria Met?" dataDxfId="6"/>
  </tableColumns>
  <tableStyleInfo name="TableStyleLight4" showFirstColumn="0" showLastColumn="0" showRowStripes="1" showColumnStripes="0"/>
</table>
</file>

<file path=xl/tables/table25.xml><?xml version="1.0" encoding="utf-8"?>
<table xmlns="http://schemas.openxmlformats.org/spreadsheetml/2006/main" id="27" name="Table36810122628" displayName="Table36810122628" ref="R31:S38" headerRowCount="0" totalsRowShown="0" headerRowDxfId="5" dataDxfId="4">
  <tableColumns count="2">
    <tableColumn id="1" name="Column1" headerRowDxfId="3" dataDxfId="2"/>
    <tableColumn id="2" name="Column2" headerRowDxfId="1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R31:S38" headerRowCount="0" totalsRowShown="0" headerRowDxfId="346" dataDxfId="345">
  <tableColumns count="2">
    <tableColumn id="1" name="Column1" headerRowDxfId="344" dataDxfId="343"/>
    <tableColumn id="2" name="Column2" headerRowDxfId="342" dataDxfId="34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Feb" displayName="Feb" ref="A2:P9" totalsRowShown="0" headerRowDxfId="330" dataDxfId="329">
  <autoFilter ref="A2:P9"/>
  <tableColumns count="16">
    <tableColumn id="1" name="Resident" dataDxfId="328"/>
    <tableColumn id="2" name="Room" dataDxfId="327"/>
    <tableColumn id="3" name="Diagnosis" dataDxfId="326"/>
    <tableColumn id="4" name="Antibiotic" dataDxfId="325"/>
    <tableColumn id="5" name="Start Date" dataDxfId="324"/>
    <tableColumn id="6" name="Stop Date" dataDxfId="323"/>
    <tableColumn id="7" name="Days of Therapy" dataDxfId="322">
      <calculatedColumnFormula>Feb[[#This Row],[Stop Date]]-Feb[[#This Row],[Start Date]]+1</calculatedColumnFormula>
    </tableColumn>
    <tableColumn id="14" name="Prescriber" dataDxfId="321"/>
    <tableColumn id="8" name="Lab Sent" dataDxfId="320"/>
    <tableColumn id="9" name="Test Date" dataDxfId="319"/>
    <tableColumn id="18" name="Culture f/u at 48-72h?" dataDxfId="318"/>
    <tableColumn id="11" name="Pathogen" dataDxfId="317"/>
    <tableColumn id="10" name="Result Date" dataDxfId="316"/>
    <tableColumn id="12" name="Community vs. Facility" dataDxfId="315"/>
    <tableColumn id="15" name="Assessment / SBAR Tool Completed?" dataDxfId="314"/>
    <tableColumn id="16" name="Criteria Met?" dataDxfId="313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5" name="Table36" displayName="Table36" ref="R31:S38" headerRowCount="0" totalsRowShown="0" headerRowDxfId="312" dataDxfId="311">
  <tableColumns count="2">
    <tableColumn id="1" name="Column1" headerRowDxfId="310" dataDxfId="309"/>
    <tableColumn id="2" name="Column2" headerRowDxfId="308" dataDxfId="30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Mar" displayName="Mar" ref="A2:P10" totalsRowShown="0" headerRowDxfId="296" dataDxfId="295">
  <autoFilter ref="A2:P10"/>
  <tableColumns count="16">
    <tableColumn id="1" name="Resident" dataDxfId="294"/>
    <tableColumn id="2" name="Room" dataDxfId="293"/>
    <tableColumn id="3" name="Diagnosis" dataDxfId="292"/>
    <tableColumn id="4" name="Antibiotic" dataDxfId="291"/>
    <tableColumn id="5" name="Start Date" dataDxfId="290"/>
    <tableColumn id="6" name="Stop Date" dataDxfId="289"/>
    <tableColumn id="7" name="Days of Therapy" dataDxfId="288">
      <calculatedColumnFormula>Mar[[#This Row],[Stop Date]]-Mar[[#This Row],[Start Date]]+1</calculatedColumnFormula>
    </tableColumn>
    <tableColumn id="14" name="Prescriber" dataDxfId="287"/>
    <tableColumn id="8" name="Lab Sent" dataDxfId="286"/>
    <tableColumn id="9" name="Test Date" dataDxfId="285"/>
    <tableColumn id="18" name="Culture f/u at 48-72h?" dataDxfId="284"/>
    <tableColumn id="11" name="Pathogen" dataDxfId="283"/>
    <tableColumn id="10" name="Result Date" dataDxfId="282"/>
    <tableColumn id="12" name="Community vs. Facility" dataDxfId="281"/>
    <tableColumn id="15" name="Assessment / SBAR Tool Completed?" dataDxfId="280"/>
    <tableColumn id="16" name="Criteria Met?" dataDxfId="279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id="7" name="Table368" displayName="Table368" ref="R31:S38" headerRowCount="0" totalsRowShown="0" headerRowDxfId="278" dataDxfId="277">
  <tableColumns count="2">
    <tableColumn id="1" name="Column1" headerRowDxfId="276" dataDxfId="275"/>
    <tableColumn id="2" name="Column2" headerRowDxfId="274" dataDxfId="27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Apr" displayName="Apr" ref="A2:P6" totalsRowShown="0" headerRowDxfId="266" dataDxfId="265">
  <autoFilter ref="A2:P6"/>
  <tableColumns count="16">
    <tableColumn id="1" name="Resident" dataDxfId="264"/>
    <tableColumn id="2" name="Room" dataDxfId="263"/>
    <tableColumn id="3" name="Diagnosis" dataDxfId="262"/>
    <tableColumn id="4" name="Antibiotic" dataDxfId="261"/>
    <tableColumn id="5" name="Start Date" dataDxfId="260"/>
    <tableColumn id="6" name="Stop Date" dataDxfId="259"/>
    <tableColumn id="7" name="Days of Therapy" dataDxfId="258">
      <calculatedColumnFormula>Apr[[#This Row],[Stop Date]]-Apr[[#This Row],[Start Date]]+1</calculatedColumnFormula>
    </tableColumn>
    <tableColumn id="14" name="Prescriber" dataDxfId="257"/>
    <tableColumn id="8" name="Lab Sent" dataDxfId="256"/>
    <tableColumn id="9" name="Test Date" dataDxfId="255"/>
    <tableColumn id="18" name="Culture f/u at 48-72h?" dataDxfId="254"/>
    <tableColumn id="11" name="Pathogen" dataDxfId="253"/>
    <tableColumn id="10" name="Result Date" dataDxfId="252"/>
    <tableColumn id="12" name="Community vs. Facility" dataDxfId="251"/>
    <tableColumn id="15" name="Assessment / SBAR Tool Completed?" dataDxfId="250"/>
    <tableColumn id="16" name="Criteria Met?" dataDxfId="249"/>
  </tableColumns>
  <tableStyleInfo name="TableStyleLight4" showFirstColumn="0" showLastColumn="0" showRowStripes="1" showColumnStripes="0"/>
</table>
</file>

<file path=xl/tables/table9.xml><?xml version="1.0" encoding="utf-8"?>
<table xmlns="http://schemas.openxmlformats.org/spreadsheetml/2006/main" id="9" name="Table36810" displayName="Table36810" ref="R31:S38" headerRowCount="0" totalsRowShown="0" headerRowDxfId="248" dataDxfId="247">
  <tableColumns count="2">
    <tableColumn id="1" name="Column1" headerRowDxfId="246" dataDxfId="245"/>
    <tableColumn id="2" name="Column2" headerRowDxfId="244" dataDxfId="24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ivotTable" Target="../pivotTables/pivotTable59.xml"/><Relationship Id="rId7" Type="http://schemas.openxmlformats.org/officeDocument/2006/relationships/pivotTable" Target="../pivotTables/pivotTable63.xml"/><Relationship Id="rId2" Type="http://schemas.openxmlformats.org/officeDocument/2006/relationships/pivotTable" Target="../pivotTables/pivotTable58.xml"/><Relationship Id="rId1" Type="http://schemas.openxmlformats.org/officeDocument/2006/relationships/pivotTable" Target="../pivotTables/pivotTable57.xml"/><Relationship Id="rId6" Type="http://schemas.openxmlformats.org/officeDocument/2006/relationships/pivotTable" Target="../pivotTables/pivotTable62.xml"/><Relationship Id="rId11" Type="http://schemas.openxmlformats.org/officeDocument/2006/relationships/table" Target="../tables/table19.xml"/><Relationship Id="rId5" Type="http://schemas.openxmlformats.org/officeDocument/2006/relationships/pivotTable" Target="../pivotTables/pivotTable61.xml"/><Relationship Id="rId10" Type="http://schemas.openxmlformats.org/officeDocument/2006/relationships/table" Target="../tables/table18.xml"/><Relationship Id="rId4" Type="http://schemas.openxmlformats.org/officeDocument/2006/relationships/pivotTable" Target="../pivotTables/pivotTable60.xm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pivotTable" Target="../pivotTables/pivotTable66.xml"/><Relationship Id="rId7" Type="http://schemas.openxmlformats.org/officeDocument/2006/relationships/pivotTable" Target="../pivotTables/pivotTable70.xml"/><Relationship Id="rId2" Type="http://schemas.openxmlformats.org/officeDocument/2006/relationships/pivotTable" Target="../pivotTables/pivotTable65.xml"/><Relationship Id="rId1" Type="http://schemas.openxmlformats.org/officeDocument/2006/relationships/pivotTable" Target="../pivotTables/pivotTable64.xml"/><Relationship Id="rId6" Type="http://schemas.openxmlformats.org/officeDocument/2006/relationships/pivotTable" Target="../pivotTables/pivotTable69.xml"/><Relationship Id="rId11" Type="http://schemas.openxmlformats.org/officeDocument/2006/relationships/table" Target="../tables/table21.xml"/><Relationship Id="rId5" Type="http://schemas.openxmlformats.org/officeDocument/2006/relationships/pivotTable" Target="../pivotTables/pivotTable68.xml"/><Relationship Id="rId10" Type="http://schemas.openxmlformats.org/officeDocument/2006/relationships/table" Target="../tables/table20.xml"/><Relationship Id="rId4" Type="http://schemas.openxmlformats.org/officeDocument/2006/relationships/pivotTable" Target="../pivotTables/pivotTable67.xml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pivotTable" Target="../pivotTables/pivotTable73.xml"/><Relationship Id="rId7" Type="http://schemas.openxmlformats.org/officeDocument/2006/relationships/pivotTable" Target="../pivotTables/pivotTable77.xml"/><Relationship Id="rId2" Type="http://schemas.openxmlformats.org/officeDocument/2006/relationships/pivotTable" Target="../pivotTables/pivotTable72.xml"/><Relationship Id="rId1" Type="http://schemas.openxmlformats.org/officeDocument/2006/relationships/pivotTable" Target="../pivotTables/pivotTable71.xml"/><Relationship Id="rId6" Type="http://schemas.openxmlformats.org/officeDocument/2006/relationships/pivotTable" Target="../pivotTables/pivotTable76.xml"/><Relationship Id="rId11" Type="http://schemas.openxmlformats.org/officeDocument/2006/relationships/table" Target="../tables/table23.xml"/><Relationship Id="rId5" Type="http://schemas.openxmlformats.org/officeDocument/2006/relationships/pivotTable" Target="../pivotTables/pivotTable75.xml"/><Relationship Id="rId10" Type="http://schemas.openxmlformats.org/officeDocument/2006/relationships/table" Target="../tables/table22.xml"/><Relationship Id="rId4" Type="http://schemas.openxmlformats.org/officeDocument/2006/relationships/pivotTable" Target="../pivotTables/pivotTable74.xml"/><Relationship Id="rId9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ivotTable" Target="../pivotTables/pivotTable80.xml"/><Relationship Id="rId7" Type="http://schemas.openxmlformats.org/officeDocument/2006/relationships/pivotTable" Target="../pivotTables/pivotTable84.xml"/><Relationship Id="rId2" Type="http://schemas.openxmlformats.org/officeDocument/2006/relationships/pivotTable" Target="../pivotTables/pivotTable79.xml"/><Relationship Id="rId1" Type="http://schemas.openxmlformats.org/officeDocument/2006/relationships/pivotTable" Target="../pivotTables/pivotTable78.xml"/><Relationship Id="rId6" Type="http://schemas.openxmlformats.org/officeDocument/2006/relationships/pivotTable" Target="../pivotTables/pivotTable83.xml"/><Relationship Id="rId11" Type="http://schemas.openxmlformats.org/officeDocument/2006/relationships/table" Target="../tables/table25.xml"/><Relationship Id="rId5" Type="http://schemas.openxmlformats.org/officeDocument/2006/relationships/pivotTable" Target="../pivotTables/pivotTable82.xml"/><Relationship Id="rId10" Type="http://schemas.openxmlformats.org/officeDocument/2006/relationships/table" Target="../tables/table24.xml"/><Relationship Id="rId4" Type="http://schemas.openxmlformats.org/officeDocument/2006/relationships/pivotTable" Target="../pivotTables/pivotTable81.xml"/><Relationship Id="rId9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table" Target="../tables/table3.xml"/><Relationship Id="rId5" Type="http://schemas.openxmlformats.org/officeDocument/2006/relationships/pivotTable" Target="../pivotTables/pivotTable5.xml"/><Relationship Id="rId10" Type="http://schemas.openxmlformats.org/officeDocument/2006/relationships/table" Target="../tables/table2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pivotTable" Target="../pivotTables/pivotTable10.xml"/><Relationship Id="rId7" Type="http://schemas.openxmlformats.org/officeDocument/2006/relationships/pivotTable" Target="../pivotTables/pivotTable14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6" Type="http://schemas.openxmlformats.org/officeDocument/2006/relationships/pivotTable" Target="../pivotTables/pivotTable13.xml"/><Relationship Id="rId11" Type="http://schemas.openxmlformats.org/officeDocument/2006/relationships/table" Target="../tables/table5.xml"/><Relationship Id="rId5" Type="http://schemas.openxmlformats.org/officeDocument/2006/relationships/pivotTable" Target="../pivotTables/pivotTable12.xml"/><Relationship Id="rId10" Type="http://schemas.openxmlformats.org/officeDocument/2006/relationships/table" Target="../tables/table4.xml"/><Relationship Id="rId4" Type="http://schemas.openxmlformats.org/officeDocument/2006/relationships/pivotTable" Target="../pivotTables/pivotTable11.xm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pivotTable" Target="../pivotTables/pivotTable17.xml"/><Relationship Id="rId7" Type="http://schemas.openxmlformats.org/officeDocument/2006/relationships/pivotTable" Target="../pivotTables/pivotTable21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6" Type="http://schemas.openxmlformats.org/officeDocument/2006/relationships/pivotTable" Target="../pivotTables/pivotTable20.xml"/><Relationship Id="rId11" Type="http://schemas.openxmlformats.org/officeDocument/2006/relationships/table" Target="../tables/table7.xml"/><Relationship Id="rId5" Type="http://schemas.openxmlformats.org/officeDocument/2006/relationships/pivotTable" Target="../pivotTables/pivotTable19.xml"/><Relationship Id="rId10" Type="http://schemas.openxmlformats.org/officeDocument/2006/relationships/table" Target="../tables/table6.xml"/><Relationship Id="rId4" Type="http://schemas.openxmlformats.org/officeDocument/2006/relationships/pivotTable" Target="../pivotTables/pivotTable18.xm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24.xml"/><Relationship Id="rId7" Type="http://schemas.openxmlformats.org/officeDocument/2006/relationships/pivotTable" Target="../pivotTables/pivotTable28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Relationship Id="rId6" Type="http://schemas.openxmlformats.org/officeDocument/2006/relationships/pivotTable" Target="../pivotTables/pivotTable27.xml"/><Relationship Id="rId11" Type="http://schemas.openxmlformats.org/officeDocument/2006/relationships/table" Target="../tables/table9.xml"/><Relationship Id="rId5" Type="http://schemas.openxmlformats.org/officeDocument/2006/relationships/pivotTable" Target="../pivotTables/pivotTable26.xml"/><Relationship Id="rId10" Type="http://schemas.openxmlformats.org/officeDocument/2006/relationships/table" Target="../tables/table8.xml"/><Relationship Id="rId4" Type="http://schemas.openxmlformats.org/officeDocument/2006/relationships/pivotTable" Target="../pivotTables/pivotTable25.xm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pivotTable" Target="../pivotTables/pivotTable31.xml"/><Relationship Id="rId7" Type="http://schemas.openxmlformats.org/officeDocument/2006/relationships/pivotTable" Target="../pivotTables/pivotTable35.xml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Relationship Id="rId6" Type="http://schemas.openxmlformats.org/officeDocument/2006/relationships/pivotTable" Target="../pivotTables/pivotTable34.xml"/><Relationship Id="rId11" Type="http://schemas.openxmlformats.org/officeDocument/2006/relationships/table" Target="../tables/table11.xml"/><Relationship Id="rId5" Type="http://schemas.openxmlformats.org/officeDocument/2006/relationships/pivotTable" Target="../pivotTables/pivotTable33.xml"/><Relationship Id="rId10" Type="http://schemas.openxmlformats.org/officeDocument/2006/relationships/table" Target="../tables/table10.xml"/><Relationship Id="rId4" Type="http://schemas.openxmlformats.org/officeDocument/2006/relationships/pivotTable" Target="../pivotTables/pivotTable32.xm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8.xml"/><Relationship Id="rId7" Type="http://schemas.openxmlformats.org/officeDocument/2006/relationships/pivotTable" Target="../pivotTables/pivotTable42.xml"/><Relationship Id="rId2" Type="http://schemas.openxmlformats.org/officeDocument/2006/relationships/pivotTable" Target="../pivotTables/pivotTable37.xml"/><Relationship Id="rId1" Type="http://schemas.openxmlformats.org/officeDocument/2006/relationships/pivotTable" Target="../pivotTables/pivotTable36.xml"/><Relationship Id="rId6" Type="http://schemas.openxmlformats.org/officeDocument/2006/relationships/pivotTable" Target="../pivotTables/pivotTable41.xml"/><Relationship Id="rId11" Type="http://schemas.openxmlformats.org/officeDocument/2006/relationships/table" Target="../tables/table13.xml"/><Relationship Id="rId5" Type="http://schemas.openxmlformats.org/officeDocument/2006/relationships/pivotTable" Target="../pivotTables/pivotTable40.xml"/><Relationship Id="rId10" Type="http://schemas.openxmlformats.org/officeDocument/2006/relationships/table" Target="../tables/table12.xml"/><Relationship Id="rId4" Type="http://schemas.openxmlformats.org/officeDocument/2006/relationships/pivotTable" Target="../pivotTables/pivotTable39.xm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ivotTable" Target="../pivotTables/pivotTable45.xml"/><Relationship Id="rId7" Type="http://schemas.openxmlformats.org/officeDocument/2006/relationships/pivotTable" Target="../pivotTables/pivotTable49.xml"/><Relationship Id="rId2" Type="http://schemas.openxmlformats.org/officeDocument/2006/relationships/pivotTable" Target="../pivotTables/pivotTable44.xml"/><Relationship Id="rId1" Type="http://schemas.openxmlformats.org/officeDocument/2006/relationships/pivotTable" Target="../pivotTables/pivotTable43.xml"/><Relationship Id="rId6" Type="http://schemas.openxmlformats.org/officeDocument/2006/relationships/pivotTable" Target="../pivotTables/pivotTable48.xml"/><Relationship Id="rId11" Type="http://schemas.openxmlformats.org/officeDocument/2006/relationships/table" Target="../tables/table15.xml"/><Relationship Id="rId5" Type="http://schemas.openxmlformats.org/officeDocument/2006/relationships/pivotTable" Target="../pivotTables/pivotTable47.xml"/><Relationship Id="rId10" Type="http://schemas.openxmlformats.org/officeDocument/2006/relationships/table" Target="../tables/table14.xml"/><Relationship Id="rId4" Type="http://schemas.openxmlformats.org/officeDocument/2006/relationships/pivotTable" Target="../pivotTables/pivotTable46.xml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ivotTable" Target="../pivotTables/pivotTable52.xml"/><Relationship Id="rId7" Type="http://schemas.openxmlformats.org/officeDocument/2006/relationships/pivotTable" Target="../pivotTables/pivotTable56.xml"/><Relationship Id="rId2" Type="http://schemas.openxmlformats.org/officeDocument/2006/relationships/pivotTable" Target="../pivotTables/pivotTable51.xml"/><Relationship Id="rId1" Type="http://schemas.openxmlformats.org/officeDocument/2006/relationships/pivotTable" Target="../pivotTables/pivotTable50.xml"/><Relationship Id="rId6" Type="http://schemas.openxmlformats.org/officeDocument/2006/relationships/pivotTable" Target="../pivotTables/pivotTable55.xml"/><Relationship Id="rId11" Type="http://schemas.openxmlformats.org/officeDocument/2006/relationships/table" Target="../tables/table17.xml"/><Relationship Id="rId5" Type="http://schemas.openxmlformats.org/officeDocument/2006/relationships/pivotTable" Target="../pivotTables/pivotTable54.xml"/><Relationship Id="rId10" Type="http://schemas.openxmlformats.org/officeDocument/2006/relationships/table" Target="../tables/table16.xml"/><Relationship Id="rId4" Type="http://schemas.openxmlformats.org/officeDocument/2006/relationships/pivotTable" Target="../pivotTables/pivotTable53.xml"/><Relationship Id="rId9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0" zoomScaleNormal="80" workbookViewId="0">
      <selection activeCell="A14" sqref="A14"/>
    </sheetView>
  </sheetViews>
  <sheetFormatPr defaultColWidth="9.140625" defaultRowHeight="15"/>
  <cols>
    <col min="1" max="1" width="28" style="16" customWidth="1"/>
    <col min="2" max="13" width="11.28515625" style="16" customWidth="1"/>
    <col min="14" max="15" width="12" style="16" customWidth="1"/>
    <col min="16" max="16384" width="9.140625" style="16"/>
  </cols>
  <sheetData>
    <row r="1" spans="1:15" ht="45" customHeight="1">
      <c r="A1" s="29" t="s">
        <v>148</v>
      </c>
    </row>
    <row r="3" spans="1:15">
      <c r="A3" s="16" t="s">
        <v>86</v>
      </c>
      <c r="B3" s="16" t="s">
        <v>87</v>
      </c>
      <c r="C3" s="16" t="s">
        <v>88</v>
      </c>
      <c r="D3" s="16" t="s">
        <v>89</v>
      </c>
      <c r="E3" s="16" t="s">
        <v>90</v>
      </c>
      <c r="F3" s="16" t="s">
        <v>91</v>
      </c>
      <c r="G3" s="16" t="s">
        <v>92</v>
      </c>
      <c r="H3" s="16" t="s">
        <v>93</v>
      </c>
      <c r="I3" s="16" t="s">
        <v>94</v>
      </c>
      <c r="J3" s="16" t="s">
        <v>95</v>
      </c>
      <c r="K3" s="16" t="s">
        <v>96</v>
      </c>
      <c r="L3" s="16" t="s">
        <v>97</v>
      </c>
      <c r="M3" s="16" t="s">
        <v>98</v>
      </c>
      <c r="N3" s="16" t="s">
        <v>99</v>
      </c>
      <c r="O3" s="16" t="s">
        <v>100</v>
      </c>
    </row>
    <row r="4" spans="1:15">
      <c r="A4" s="22" t="str">
        <f>Jan!R32</f>
        <v>Antibiotic Start / 1000 RD</v>
      </c>
      <c r="B4" s="23">
        <f>Jan!S32</f>
        <v>11.29032258064516</v>
      </c>
      <c r="C4" s="23">
        <f>Feb!S32</f>
        <v>7.1428571428571423</v>
      </c>
      <c r="D4" s="23">
        <f>Mar!S32</f>
        <v>7.9760717846460611</v>
      </c>
      <c r="E4" s="23">
        <f>Apr!S32</f>
        <v>3.9880358923230306</v>
      </c>
      <c r="F4" s="23">
        <f>May!S32</f>
        <v>5.8823529411764701</v>
      </c>
      <c r="G4" s="23">
        <f>Jun!S32</f>
        <v>9.7826086956521738</v>
      </c>
      <c r="H4" s="23">
        <f>Jul!S32</f>
        <v>6.666666666666667</v>
      </c>
      <c r="I4" s="23">
        <f>Aug!S32</f>
        <v>8.4210526315789469</v>
      </c>
      <c r="J4" s="23">
        <f>Sep!S32</f>
        <v>2.4390243902439024</v>
      </c>
      <c r="K4" s="23">
        <f>Oct!S32</f>
        <v>3.755868544600939</v>
      </c>
      <c r="L4" s="23">
        <f>Nov!S32</f>
        <v>5.5555555555555554</v>
      </c>
      <c r="M4" s="23">
        <f>Dec!S32</f>
        <v>5.5555555555555554</v>
      </c>
      <c r="N4" s="23">
        <f>SUBTOTAL(109,Table4[[#This Row],[Jan]:[Dec]])</f>
        <v>78.455972381501596</v>
      </c>
      <c r="O4" s="24"/>
    </row>
    <row r="5" spans="1:15">
      <c r="A5" s="18" t="str">
        <f>Jan!R33</f>
        <v>Days of Therapy / 1000 RD</v>
      </c>
      <c r="B5" s="19">
        <f>Jan!S33</f>
        <v>69.354838709677409</v>
      </c>
      <c r="C5" s="19">
        <f>Feb!S33</f>
        <v>38.775510204081634</v>
      </c>
      <c r="D5" s="19">
        <f>Mar!S33</f>
        <v>41.874376869391824</v>
      </c>
      <c r="E5" s="19">
        <f>Apr!S33</f>
        <v>29.910269192422732</v>
      </c>
      <c r="F5" s="19">
        <f>May!S33</f>
        <v>56.470588235294123</v>
      </c>
      <c r="G5" s="19">
        <f>Jun!S33</f>
        <v>80.434782608695642</v>
      </c>
      <c r="H5" s="19">
        <f>Jul!S33</f>
        <v>34.285714285714285</v>
      </c>
      <c r="I5" s="19">
        <f>Aug!S33</f>
        <v>58.94736842105263</v>
      </c>
      <c r="J5" s="19">
        <f>Sep!S33</f>
        <v>37.804878048780488</v>
      </c>
      <c r="K5" s="19">
        <f>Oct!S33</f>
        <v>65.727699530516432</v>
      </c>
      <c r="L5" s="19">
        <f>Nov!S33</f>
        <v>53.333333333333336</v>
      </c>
      <c r="M5" s="19">
        <f>Dec!S33</f>
        <v>53.333333333333336</v>
      </c>
      <c r="N5" s="19">
        <f>SUBTOTAL(109,Table4[[#This Row],[Jan]:[Dec]])</f>
        <v>620.25269277229393</v>
      </c>
      <c r="O5" s="20"/>
    </row>
    <row r="6" spans="1:15">
      <c r="A6" s="22" t="str">
        <f>Jan!R34</f>
        <v>Used Assessment Tool</v>
      </c>
      <c r="B6" s="25">
        <f>Jan!S34</f>
        <v>0.8571428571428571</v>
      </c>
      <c r="C6" s="25">
        <f>Feb!S34</f>
        <v>0.8571428571428571</v>
      </c>
      <c r="D6" s="25">
        <f>Mar!S34</f>
        <v>0.75</v>
      </c>
      <c r="E6" s="25">
        <f>Apr!S34</f>
        <v>0.75</v>
      </c>
      <c r="F6" s="25">
        <f>May!S34</f>
        <v>1</v>
      </c>
      <c r="G6" s="25">
        <f>Jun!S34</f>
        <v>0.77777777777777779</v>
      </c>
      <c r="H6" s="25">
        <f>Jul!S34</f>
        <v>0.8571428571428571</v>
      </c>
      <c r="I6" s="25">
        <f>Aug!S34</f>
        <v>0.75</v>
      </c>
      <c r="J6" s="25">
        <f>Sep!S34</f>
        <v>1</v>
      </c>
      <c r="K6" s="25">
        <f>Oct!S34</f>
        <v>0.75</v>
      </c>
      <c r="L6" s="25">
        <f>Nov!S34</f>
        <v>0.8</v>
      </c>
      <c r="M6" s="25">
        <f>Dec!S34</f>
        <v>0.8</v>
      </c>
      <c r="N6" s="35">
        <f>AVERAGE(Table4[[#This Row],[Jan]:[Dec]])</f>
        <v>0.82910052910052912</v>
      </c>
      <c r="O6" s="24"/>
    </row>
    <row r="7" spans="1:15">
      <c r="A7" s="18" t="str">
        <f>Jan!R35</f>
        <v>Met Criteria to Start ABX</v>
      </c>
      <c r="B7" s="21">
        <f>Jan!S35</f>
        <v>0.66666666666666663</v>
      </c>
      <c r="C7" s="21">
        <f>Feb!S35</f>
        <v>0.5</v>
      </c>
      <c r="D7" s="21">
        <f>Mar!S35</f>
        <v>0.5</v>
      </c>
      <c r="E7" s="21">
        <f>Apr!S35</f>
        <v>0.33333333333333331</v>
      </c>
      <c r="F7" s="21">
        <f>May!S35</f>
        <v>1</v>
      </c>
      <c r="G7" s="21">
        <f>Jun!S35</f>
        <v>0.7142857142857143</v>
      </c>
      <c r="H7" s="21">
        <f>Jul!S35</f>
        <v>0.5</v>
      </c>
      <c r="I7" s="21">
        <f>Aug!S35</f>
        <v>0.5</v>
      </c>
      <c r="J7" s="21">
        <f>Sep!S35</f>
        <v>1</v>
      </c>
      <c r="K7" s="21">
        <f>Oct!S35</f>
        <v>1</v>
      </c>
      <c r="L7" s="21">
        <f>Nov!S35</f>
        <v>1</v>
      </c>
      <c r="M7" s="21">
        <f>Dec!S35</f>
        <v>1</v>
      </c>
      <c r="N7" s="36">
        <f>AVERAGE(Table4[[#This Row],[Jan]:[Dec]])</f>
        <v>0.72619047619047628</v>
      </c>
      <c r="O7" s="20"/>
    </row>
    <row r="8" spans="1:15">
      <c r="A8" s="30" t="str">
        <f>Jan!R38</f>
        <v>UA, reflex C&amp;S / 1000 RD</v>
      </c>
      <c r="B8" s="23">
        <f>Jan!S38</f>
        <v>2.4193548387096775</v>
      </c>
      <c r="C8" s="23">
        <f>Feb!S38</f>
        <v>3.0612244897959182</v>
      </c>
      <c r="D8" s="23">
        <f>Mar!S38</f>
        <v>2.9910269192422732</v>
      </c>
      <c r="E8" s="23">
        <f>Apr!S38</f>
        <v>2.9910269192422732</v>
      </c>
      <c r="F8" s="23">
        <f>May!S38</f>
        <v>3.5294117647058827</v>
      </c>
      <c r="G8" s="23">
        <f>Jun!S38</f>
        <v>3.2608695652173911</v>
      </c>
      <c r="H8" s="23">
        <f>Jul!S38</f>
        <v>2.8571428571428572</v>
      </c>
      <c r="I8" s="23">
        <f>Aug!S38</f>
        <v>3.1578947368421053</v>
      </c>
      <c r="J8" s="23">
        <v>0</v>
      </c>
      <c r="K8" s="23">
        <f>Oct!S38</f>
        <v>0.93896713615023475</v>
      </c>
      <c r="L8" s="23">
        <f>Nov!S38</f>
        <v>3.3333333333333335</v>
      </c>
      <c r="M8" s="23">
        <f>Dec!S38</f>
        <v>2.2222222222222223</v>
      </c>
      <c r="N8" s="23">
        <f>SUBTOTAL(109,Table4[[#This Row],[Jan]:[Dec]])</f>
        <v>30.762474782604169</v>
      </c>
      <c r="O8" s="24"/>
    </row>
    <row r="10" spans="1:15" ht="21.75" customHeight="1">
      <c r="B10" s="47" t="s">
        <v>102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5">
      <c r="B11" s="26" t="s">
        <v>87</v>
      </c>
      <c r="C11" s="27" t="s">
        <v>88</v>
      </c>
      <c r="D11" s="27" t="s">
        <v>89</v>
      </c>
      <c r="E11" s="27" t="s">
        <v>90</v>
      </c>
      <c r="F11" s="27" t="s">
        <v>91</v>
      </c>
      <c r="G11" s="27" t="s">
        <v>92</v>
      </c>
      <c r="H11" s="27" t="s">
        <v>93</v>
      </c>
      <c r="I11" s="27" t="s">
        <v>94</v>
      </c>
      <c r="J11" s="27" t="s">
        <v>95</v>
      </c>
      <c r="K11" s="27" t="s">
        <v>96</v>
      </c>
      <c r="L11" s="27" t="s">
        <v>97</v>
      </c>
      <c r="M11" s="28" t="s">
        <v>98</v>
      </c>
    </row>
    <row r="12" spans="1: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</sheetData>
  <mergeCells count="1">
    <mergeCell ref="B10:M10"/>
  </mergeCell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Summary!B4:M4</xm:f>
              <xm:sqref>O4</xm:sqref>
            </x14:sparkline>
            <x14:sparkline>
              <xm:f>Summary!B5:M5</xm:f>
              <xm:sqref>O5</xm:sqref>
            </x14:sparkline>
            <x14:sparkline>
              <xm:f>Summary!B6:M6</xm:f>
              <xm:sqref>O6</xm:sqref>
            </x14:sparkline>
            <x14:sparkline>
              <xm:f>Summary!B7:M7</xm:f>
              <xm:sqref>O7</xm:sqref>
            </x14:sparkline>
            <x14:sparkline>
              <xm:f>Summary!B8:M8</xm:f>
              <xm:sqref>O8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C56"/>
  <sheetViews>
    <sheetView zoomScaleNormal="100" workbookViewId="0">
      <pane xSplit="1" topLeftCell="S1" activePane="topRight" state="frozen"/>
      <selection pane="topRight" activeCell="AC22" sqref="AC22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4.42578125" style="37" bestFit="1" customWidth="1"/>
    <col min="4" max="4" width="30.28515625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4.7109375" style="37" bestFit="1" customWidth="1"/>
    <col min="10" max="10" width="11.5703125" style="38" bestFit="1" customWidth="1"/>
    <col min="11" max="11" width="13" style="38" bestFit="1" customWidth="1"/>
    <col min="12" max="12" width="23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4.42578125" style="1" customWidth="1"/>
    <col min="22" max="22" width="8.28515625" style="1" bestFit="1" customWidth="1"/>
    <col min="23" max="23" width="1.85546875" style="1" customWidth="1"/>
    <col min="24" max="24" width="23.85546875" style="1" customWidth="1"/>
    <col min="25" max="25" width="13.140625" style="5" customWidth="1"/>
    <col min="26" max="26" width="9.140625" style="1" bestFit="1" customWidth="1"/>
    <col min="27" max="40" width="11.140625" style="1" customWidth="1"/>
    <col min="41" max="41" width="1.7109375" style="1" customWidth="1"/>
    <col min="42" max="42" width="12.42578125" style="1" customWidth="1"/>
    <col min="43" max="43" width="8.28515625" style="1" bestFit="1" customWidth="1"/>
    <col min="44" max="44" width="1.7109375" style="1" customWidth="1"/>
    <col min="45" max="45" width="22" style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6" style="1" bestFit="1" customWidth="1"/>
    <col min="52" max="52" width="14.85546875" style="1" customWidth="1"/>
    <col min="53" max="54" width="11.140625" style="1" customWidth="1"/>
    <col min="55" max="16384" width="20.140625" style="1"/>
  </cols>
  <sheetData>
    <row r="1" spans="1:55" ht="30" customHeight="1">
      <c r="A1" s="65" t="s">
        <v>143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2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20</v>
      </c>
      <c r="D3" s="37" t="s">
        <v>38</v>
      </c>
      <c r="E3" s="38">
        <v>42616</v>
      </c>
      <c r="F3" s="38">
        <v>42643</v>
      </c>
      <c r="G3" s="37">
        <f>Sep[[#This Row],[Stop Date]]-Sep[[#This Row],[Start Date]]+1</f>
        <v>28</v>
      </c>
      <c r="H3" s="37" t="s">
        <v>16</v>
      </c>
      <c r="I3" s="37" t="s">
        <v>110</v>
      </c>
      <c r="J3" s="38">
        <v>42616</v>
      </c>
      <c r="K3" s="38" t="s">
        <v>18</v>
      </c>
      <c r="L3" s="37" t="s">
        <v>70</v>
      </c>
      <c r="M3" s="38">
        <v>42618</v>
      </c>
      <c r="N3" s="37" t="s">
        <v>9</v>
      </c>
      <c r="O3" s="37" t="s">
        <v>18</v>
      </c>
      <c r="P3" s="37" t="s">
        <v>18</v>
      </c>
      <c r="R3" s="3" t="s">
        <v>42</v>
      </c>
      <c r="S3" s="4">
        <v>1</v>
      </c>
      <c r="T3"/>
      <c r="U3" s="3" t="s">
        <v>20</v>
      </c>
      <c r="V3" s="4">
        <v>1</v>
      </c>
      <c r="W3"/>
      <c r="X3" s="2" t="s">
        <v>107</v>
      </c>
      <c r="Y3" t="s">
        <v>16</v>
      </c>
      <c r="Z3" t="s">
        <v>103</v>
      </c>
      <c r="AA3" t="s">
        <v>35</v>
      </c>
      <c r="AB3"/>
      <c r="AC3"/>
      <c r="AD3"/>
      <c r="AE3"/>
      <c r="AF3"/>
      <c r="AG3"/>
      <c r="AH3"/>
      <c r="AI3"/>
      <c r="AJ3"/>
      <c r="AK3"/>
      <c r="AL3"/>
      <c r="AM3"/>
      <c r="AN3"/>
      <c r="AP3" s="3" t="s">
        <v>110</v>
      </c>
      <c r="AQ3" s="4">
        <v>1</v>
      </c>
      <c r="AR3"/>
      <c r="AS3" s="3" t="s">
        <v>38</v>
      </c>
      <c r="AT3" s="4">
        <v>28</v>
      </c>
      <c r="AU3"/>
      <c r="AV3" s="3" t="s">
        <v>9</v>
      </c>
      <c r="AW3" s="4">
        <v>2</v>
      </c>
      <c r="AX3"/>
      <c r="AY3" s="2" t="s">
        <v>74</v>
      </c>
      <c r="AZ3" t="s">
        <v>18</v>
      </c>
      <c r="BA3" t="s">
        <v>35</v>
      </c>
      <c r="BB3"/>
    </row>
    <row r="4" spans="1:55" s="32" customFormat="1">
      <c r="A4" s="41" t="s">
        <v>43</v>
      </c>
      <c r="B4" s="41" t="s">
        <v>25</v>
      </c>
      <c r="C4" s="41" t="s">
        <v>138</v>
      </c>
      <c r="D4" s="41" t="s">
        <v>26</v>
      </c>
      <c r="E4" s="42">
        <v>42616</v>
      </c>
      <c r="F4" s="42">
        <v>42618</v>
      </c>
      <c r="G4" s="41">
        <f>Sep[[#This Row],[Stop Date]]-Sep[[#This Row],[Start Date]]+1</f>
        <v>3</v>
      </c>
      <c r="H4" s="41" t="s">
        <v>103</v>
      </c>
      <c r="I4" s="41" t="s">
        <v>140</v>
      </c>
      <c r="J4" s="42">
        <v>42616</v>
      </c>
      <c r="K4" s="42" t="s">
        <v>18</v>
      </c>
      <c r="L4" s="41" t="s">
        <v>70</v>
      </c>
      <c r="M4" s="42">
        <v>42618</v>
      </c>
      <c r="N4" s="41" t="s">
        <v>9</v>
      </c>
      <c r="O4" s="41" t="s">
        <v>18</v>
      </c>
      <c r="P4" s="41" t="s">
        <v>18</v>
      </c>
      <c r="R4" s="3" t="s">
        <v>43</v>
      </c>
      <c r="S4" s="4">
        <v>1</v>
      </c>
      <c r="T4" s="34"/>
      <c r="U4" s="3" t="s">
        <v>138</v>
      </c>
      <c r="V4" s="4">
        <v>1</v>
      </c>
      <c r="W4" s="34"/>
      <c r="X4" s="3" t="s">
        <v>38</v>
      </c>
      <c r="Y4" s="33">
        <v>1</v>
      </c>
      <c r="Z4" s="33"/>
      <c r="AA4" s="33">
        <v>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/>
      <c r="AN4"/>
      <c r="AP4" s="3" t="s">
        <v>140</v>
      </c>
      <c r="AQ4" s="4">
        <v>1</v>
      </c>
      <c r="AR4" s="34"/>
      <c r="AS4" s="3" t="s">
        <v>26</v>
      </c>
      <c r="AT4" s="4">
        <v>3</v>
      </c>
      <c r="AU4" s="34"/>
      <c r="AV4" s="3" t="s">
        <v>35</v>
      </c>
      <c r="AW4" s="4">
        <v>2</v>
      </c>
      <c r="AX4"/>
      <c r="AY4" s="3" t="s">
        <v>18</v>
      </c>
      <c r="AZ4" s="4">
        <v>2</v>
      </c>
      <c r="BA4" s="4">
        <v>2</v>
      </c>
      <c r="BB4"/>
      <c r="BC4" s="34"/>
    </row>
    <row r="5" spans="1:55" ht="15" customHeight="1">
      <c r="P5" s="40"/>
      <c r="R5" s="3" t="s">
        <v>35</v>
      </c>
      <c r="S5" s="4">
        <v>2</v>
      </c>
      <c r="T5"/>
      <c r="U5" s="3" t="s">
        <v>35</v>
      </c>
      <c r="V5" s="4">
        <v>2</v>
      </c>
      <c r="W5"/>
      <c r="X5" s="3" t="s">
        <v>26</v>
      </c>
      <c r="Y5" s="4"/>
      <c r="Z5" s="4">
        <v>1</v>
      </c>
      <c r="AA5" s="4">
        <v>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/>
      <c r="AN5"/>
      <c r="AP5" s="3" t="s">
        <v>35</v>
      </c>
      <c r="AQ5" s="4">
        <v>2</v>
      </c>
      <c r="AR5"/>
      <c r="AS5" s="3" t="s">
        <v>35</v>
      </c>
      <c r="AT5" s="4">
        <v>31</v>
      </c>
      <c r="AU5"/>
      <c r="AV5"/>
      <c r="AW5"/>
      <c r="AX5"/>
      <c r="AY5" s="3" t="s">
        <v>35</v>
      </c>
      <c r="AZ5" s="4">
        <v>2</v>
      </c>
      <c r="BA5" s="4">
        <v>2</v>
      </c>
      <c r="BB5"/>
      <c r="BC5"/>
    </row>
    <row r="6" spans="1:55" ht="15" customHeight="1">
      <c r="P6" s="40"/>
      <c r="R6"/>
      <c r="S6"/>
      <c r="T6"/>
      <c r="U6"/>
      <c r="V6"/>
      <c r="W6"/>
      <c r="X6" s="3" t="s">
        <v>35</v>
      </c>
      <c r="Y6" s="4">
        <v>1</v>
      </c>
      <c r="Z6" s="4">
        <v>1</v>
      </c>
      <c r="AA6" s="4">
        <v>2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/>
      <c r="AN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ht="15" customHeight="1">
      <c r="P7" s="4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P7"/>
      <c r="AQ7"/>
      <c r="AR7"/>
      <c r="AS7"/>
      <c r="AT7"/>
      <c r="AU7"/>
      <c r="AV7"/>
      <c r="AW7"/>
      <c r="AX7"/>
      <c r="AY7"/>
      <c r="AZ7"/>
      <c r="BA7"/>
      <c r="BC7"/>
    </row>
    <row r="8" spans="1:55" ht="15" customHeight="1">
      <c r="P8" s="4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P8"/>
      <c r="AQ8"/>
      <c r="AR8"/>
      <c r="AS8"/>
      <c r="AT8"/>
      <c r="AU8"/>
      <c r="AV8"/>
      <c r="AW8"/>
      <c r="AX8"/>
      <c r="AY8"/>
      <c r="AZ8"/>
      <c r="BA8"/>
      <c r="BC8"/>
    </row>
    <row r="9" spans="1:55" ht="15" customHeight="1">
      <c r="P9" s="4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P9"/>
      <c r="AQ9"/>
      <c r="AR9"/>
      <c r="AS9"/>
      <c r="AT9"/>
      <c r="AU9"/>
      <c r="AV9"/>
      <c r="AW9"/>
      <c r="AX9"/>
      <c r="AY9"/>
      <c r="AZ9"/>
      <c r="BA9"/>
      <c r="BC9"/>
    </row>
    <row r="10" spans="1:55" ht="15" customHeight="1">
      <c r="P10" s="4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Q20"/>
      <c r="BC20"/>
    </row>
    <row r="21" spans="16:55" ht="15" customHeight="1">
      <c r="Q21"/>
      <c r="BC21"/>
    </row>
    <row r="22" spans="16:55" ht="15" customHeight="1">
      <c r="Q22"/>
    </row>
    <row r="23" spans="16:55" ht="15" customHeight="1"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820</v>
      </c>
    </row>
    <row r="32" spans="16:55" ht="15" customHeight="1">
      <c r="R32" s="14" t="s">
        <v>76</v>
      </c>
      <c r="S32" s="12">
        <f>GETPIVOTDATA("Antibiotic",$X$2)/S31*1000</f>
        <v>2.4390243902439024</v>
      </c>
    </row>
    <row r="33" spans="18:19" ht="15" customHeight="1">
      <c r="R33" s="14" t="s">
        <v>77</v>
      </c>
      <c r="S33" s="12">
        <f>GETPIVOTDATA("Days of Therapy",$AS$2)/S31*1000</f>
        <v>37.804878048780488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1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1</v>
      </c>
    </row>
    <row r="36" spans="18:19" ht="15" customHeight="1">
      <c r="R36" s="14" t="s">
        <v>84</v>
      </c>
      <c r="S36" s="13" t="e">
        <f>GETPIVOTDATA("Assessment / SBAR Tool Completed?",$AY$2,"Assessment / SBAR Tool Completed?","No")/GETPIVOTDATA("Assessment / SBAR Tool Completed?",$AY$2)</f>
        <v>#REF!</v>
      </c>
    </row>
    <row r="37" spans="18:19" ht="15" customHeight="1">
      <c r="R37" s="15" t="s">
        <v>82</v>
      </c>
      <c r="S37" s="13" t="e">
        <f>GETPIVOTDATA("Assessment / SBAR Tool Completed?",$AY$2,"Assessment / SBAR Tool Completed?","No","Criteria Met?","Yes")/GETPIVOTDATA("Assessment / SBAR Tool Completed?",$AY$2,"Assessment / SBAR Tool Completed?","No")</f>
        <v>#REF!</v>
      </c>
    </row>
    <row r="38" spans="18:19" ht="15" customHeight="1">
      <c r="R38" s="14" t="s">
        <v>85</v>
      </c>
      <c r="S38" s="12" t="e">
        <f>GETPIVOTDATA("Lab Sent",$AP$2,"Lab Sent","UA, reflex C&amp;S")/S31*1000</f>
        <v>#REF!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ignoredErrors>
    <ignoredError sqref="S38" evalError="1"/>
  </ignoredErrors>
  <drawing r:id="rId9"/>
  <tableParts count="2">
    <tablePart r:id="rId10"/>
    <tablePart r:id="rId1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C56"/>
  <sheetViews>
    <sheetView zoomScaleNormal="100" workbookViewId="0">
      <pane xSplit="1" topLeftCell="M1" activePane="topRight" state="frozen"/>
      <selection pane="topRight" activeCell="AC5" sqref="AC5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30.28515625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7.5703125" style="37" bestFit="1" customWidth="1"/>
    <col min="10" max="10" width="11.5703125" style="38" bestFit="1" customWidth="1"/>
    <col min="11" max="11" width="13" style="38" bestFit="1" customWidth="1"/>
    <col min="12" max="12" width="23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1.7109375" style="1" customWidth="1"/>
    <col min="22" max="22" width="8.28515625" style="1" bestFit="1" customWidth="1"/>
    <col min="23" max="23" width="1.85546875" style="1" customWidth="1"/>
    <col min="24" max="24" width="23.85546875" style="1" customWidth="1"/>
    <col min="25" max="25" width="13.140625" style="5" customWidth="1"/>
    <col min="26" max="26" width="9.5703125" style="1" bestFit="1" customWidth="1"/>
    <col min="27" max="38" width="11.140625" style="1" customWidth="1"/>
    <col min="39" max="39" width="11.140625" style="1" bestFit="1" customWidth="1"/>
    <col min="40" max="40" width="11.140625" style="1" customWidth="1"/>
    <col min="41" max="41" width="1.7109375" style="1" customWidth="1"/>
    <col min="42" max="42" width="17.5703125" style="1" customWidth="1"/>
    <col min="43" max="43" width="8.28515625" style="1" bestFit="1" customWidth="1"/>
    <col min="44" max="44" width="1.7109375" style="1" customWidth="1"/>
    <col min="45" max="45" width="13.7109375" style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6" style="1" bestFit="1" customWidth="1"/>
    <col min="52" max="52" width="14.85546875" style="1" customWidth="1"/>
    <col min="53" max="53" width="3.5703125" style="1" customWidth="1"/>
    <col min="54" max="54" width="11.140625" style="1" customWidth="1"/>
    <col min="55" max="16384" width="20.140625" style="1"/>
  </cols>
  <sheetData>
    <row r="1" spans="1:55" ht="30" customHeight="1">
      <c r="A1" s="66" t="s">
        <v>144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2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42646</v>
      </c>
      <c r="F3" s="38">
        <v>42652</v>
      </c>
      <c r="G3" s="37">
        <f>Oct[[#This Row],[Stop Date]]-Oct[[#This Row],[Start Date]]+1</f>
        <v>7</v>
      </c>
      <c r="H3" s="37" t="s">
        <v>16</v>
      </c>
      <c r="I3" s="37" t="s">
        <v>57</v>
      </c>
      <c r="J3" s="38" t="s">
        <v>120</v>
      </c>
      <c r="K3" s="38" t="s">
        <v>18</v>
      </c>
      <c r="L3" s="37" t="s">
        <v>121</v>
      </c>
      <c r="M3" s="38">
        <v>42434</v>
      </c>
      <c r="N3" s="37" t="s">
        <v>8</v>
      </c>
      <c r="O3" s="37" t="s">
        <v>18</v>
      </c>
      <c r="P3" s="37" t="s">
        <v>18</v>
      </c>
      <c r="R3" s="3" t="s">
        <v>42</v>
      </c>
      <c r="S3" s="4">
        <v>1</v>
      </c>
      <c r="T3"/>
      <c r="U3" s="3" t="s">
        <v>14</v>
      </c>
      <c r="V3" s="4">
        <v>1</v>
      </c>
      <c r="W3"/>
      <c r="X3" s="2" t="s">
        <v>107</v>
      </c>
      <c r="Y3" t="s">
        <v>16</v>
      </c>
      <c r="Z3" t="s">
        <v>145</v>
      </c>
      <c r="AA3" t="s">
        <v>35</v>
      </c>
      <c r="AB3"/>
      <c r="AC3"/>
      <c r="AD3"/>
      <c r="AE3"/>
      <c r="AF3"/>
      <c r="AG3"/>
      <c r="AH3"/>
      <c r="AI3"/>
      <c r="AJ3"/>
      <c r="AK3"/>
      <c r="AL3"/>
      <c r="AM3"/>
      <c r="AN3"/>
      <c r="AP3" s="3" t="s">
        <v>57</v>
      </c>
      <c r="AQ3" s="4">
        <v>1</v>
      </c>
      <c r="AR3"/>
      <c r="AS3" s="3" t="s">
        <v>34</v>
      </c>
      <c r="AT3" s="33">
        <v>42</v>
      </c>
      <c r="AU3"/>
      <c r="AV3" s="3" t="s">
        <v>8</v>
      </c>
      <c r="AW3" s="4">
        <v>1</v>
      </c>
      <c r="AX3"/>
      <c r="AY3" s="2" t="s">
        <v>74</v>
      </c>
      <c r="AZ3" t="s">
        <v>18</v>
      </c>
      <c r="BA3" t="s">
        <v>17</v>
      </c>
      <c r="BB3" t="s">
        <v>35</v>
      </c>
    </row>
    <row r="4" spans="1:55" s="32" customFormat="1">
      <c r="A4" s="41" t="s">
        <v>43</v>
      </c>
      <c r="B4" s="41" t="s">
        <v>25</v>
      </c>
      <c r="C4" s="41" t="s">
        <v>33</v>
      </c>
      <c r="D4" s="41" t="s">
        <v>80</v>
      </c>
      <c r="E4" s="42">
        <v>42648</v>
      </c>
      <c r="F4" s="42">
        <v>42668</v>
      </c>
      <c r="G4" s="41">
        <f>Oct[[#This Row],[Stop Date]]-Oct[[#This Row],[Start Date]]+1</f>
        <v>21</v>
      </c>
      <c r="H4" s="41" t="s">
        <v>145</v>
      </c>
      <c r="I4" s="41" t="s">
        <v>122</v>
      </c>
      <c r="J4" s="42">
        <v>42465</v>
      </c>
      <c r="K4" s="42" t="s">
        <v>18</v>
      </c>
      <c r="L4" s="41" t="s">
        <v>123</v>
      </c>
      <c r="M4" s="42">
        <v>42434</v>
      </c>
      <c r="N4" s="41" t="s">
        <v>9</v>
      </c>
      <c r="O4" s="41" t="s">
        <v>18</v>
      </c>
      <c r="P4" s="41" t="s">
        <v>18</v>
      </c>
      <c r="R4" s="3" t="s">
        <v>43</v>
      </c>
      <c r="S4" s="4">
        <v>1</v>
      </c>
      <c r="T4" s="34"/>
      <c r="U4" s="3" t="s">
        <v>33</v>
      </c>
      <c r="V4" s="4">
        <v>3</v>
      </c>
      <c r="W4" s="34"/>
      <c r="X4" s="3" t="s">
        <v>34</v>
      </c>
      <c r="Y4" s="4"/>
      <c r="Z4" s="4">
        <v>2</v>
      </c>
      <c r="AA4" s="4">
        <v>2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/>
      <c r="AN4"/>
      <c r="AP4" s="3" t="s">
        <v>122</v>
      </c>
      <c r="AQ4" s="4">
        <v>3</v>
      </c>
      <c r="AR4" s="34"/>
      <c r="AS4" s="3" t="s">
        <v>15</v>
      </c>
      <c r="AT4" s="4">
        <v>7</v>
      </c>
      <c r="AU4" s="34"/>
      <c r="AV4" s="3" t="s">
        <v>9</v>
      </c>
      <c r="AW4" s="4">
        <v>3</v>
      </c>
      <c r="AX4"/>
      <c r="AY4" s="3" t="s">
        <v>18</v>
      </c>
      <c r="AZ4" s="4">
        <v>3</v>
      </c>
      <c r="BA4" s="4"/>
      <c r="BB4" s="4">
        <v>3</v>
      </c>
      <c r="BC4" s="34"/>
    </row>
    <row r="5" spans="1:55" ht="15" customHeight="1">
      <c r="A5" s="37" t="s">
        <v>44</v>
      </c>
      <c r="B5" s="37" t="s">
        <v>32</v>
      </c>
      <c r="C5" s="37" t="s">
        <v>33</v>
      </c>
      <c r="D5" s="37" t="s">
        <v>34</v>
      </c>
      <c r="E5" s="38">
        <v>42664</v>
      </c>
      <c r="F5" s="38">
        <v>42684</v>
      </c>
      <c r="G5" s="37">
        <f>Oct[[#This Row],[Stop Date]]-Oct[[#This Row],[Start Date]]+1</f>
        <v>21</v>
      </c>
      <c r="H5" s="37" t="s">
        <v>145</v>
      </c>
      <c r="I5" s="37" t="s">
        <v>122</v>
      </c>
      <c r="J5" s="38">
        <v>42481</v>
      </c>
      <c r="K5" s="38" t="s">
        <v>18</v>
      </c>
      <c r="L5" s="43" t="s">
        <v>123</v>
      </c>
      <c r="M5" s="38">
        <v>42485</v>
      </c>
      <c r="N5" s="37" t="s">
        <v>9</v>
      </c>
      <c r="O5" s="37" t="s">
        <v>18</v>
      </c>
      <c r="P5" s="37" t="s">
        <v>18</v>
      </c>
      <c r="R5" s="3" t="s">
        <v>35</v>
      </c>
      <c r="S5" s="4">
        <v>2</v>
      </c>
      <c r="T5"/>
      <c r="U5" s="3" t="s">
        <v>35</v>
      </c>
      <c r="V5" s="4">
        <v>4</v>
      </c>
      <c r="W5"/>
      <c r="X5" s="3" t="s">
        <v>15</v>
      </c>
      <c r="Y5" s="4">
        <v>1</v>
      </c>
      <c r="Z5" s="4"/>
      <c r="AA5" s="4">
        <v>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/>
      <c r="AN5"/>
      <c r="AP5" s="3" t="s">
        <v>35</v>
      </c>
      <c r="AQ5" s="4">
        <v>4</v>
      </c>
      <c r="AR5"/>
      <c r="AS5" s="3" t="s">
        <v>80</v>
      </c>
      <c r="AT5" s="4">
        <v>21</v>
      </c>
      <c r="AU5"/>
      <c r="AV5" s="3" t="s">
        <v>35</v>
      </c>
      <c r="AW5" s="4">
        <v>4</v>
      </c>
      <c r="AX5"/>
      <c r="AY5" s="3" t="s">
        <v>17</v>
      </c>
      <c r="AZ5" s="4"/>
      <c r="BA5" s="4">
        <v>1</v>
      </c>
      <c r="BB5" s="4">
        <v>1</v>
      </c>
      <c r="BC5"/>
    </row>
    <row r="6" spans="1:55" ht="15" customHeight="1">
      <c r="A6" s="37" t="s">
        <v>45</v>
      </c>
      <c r="B6" s="37" t="s">
        <v>118</v>
      </c>
      <c r="C6" s="37" t="s">
        <v>33</v>
      </c>
      <c r="D6" s="37" t="s">
        <v>34</v>
      </c>
      <c r="E6" s="38">
        <v>42646</v>
      </c>
      <c r="F6" s="38">
        <v>42666</v>
      </c>
      <c r="G6" s="39">
        <f>Oct[[#This Row],[Stop Date]]-Oct[[#This Row],[Start Date]]+1</f>
        <v>21</v>
      </c>
      <c r="H6" s="37" t="s">
        <v>145</v>
      </c>
      <c r="I6" s="37" t="s">
        <v>122</v>
      </c>
      <c r="J6" s="38">
        <v>42463</v>
      </c>
      <c r="K6" s="38" t="s">
        <v>18</v>
      </c>
      <c r="L6" s="37" t="s">
        <v>123</v>
      </c>
      <c r="M6" s="38">
        <v>42434</v>
      </c>
      <c r="N6" s="37" t="s">
        <v>9</v>
      </c>
      <c r="O6" s="37" t="s">
        <v>17</v>
      </c>
      <c r="P6" s="37" t="s">
        <v>17</v>
      </c>
      <c r="R6"/>
      <c r="S6"/>
      <c r="T6"/>
      <c r="U6"/>
      <c r="V6"/>
      <c r="W6"/>
      <c r="X6" s="3" t="s">
        <v>80</v>
      </c>
      <c r="Y6" s="4"/>
      <c r="Z6" s="4">
        <v>1</v>
      </c>
      <c r="AA6" s="4">
        <v>1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/>
      <c r="AN6"/>
      <c r="AP6"/>
      <c r="AQ6"/>
      <c r="AR6"/>
      <c r="AS6" s="3" t="s">
        <v>35</v>
      </c>
      <c r="AT6" s="4">
        <v>70</v>
      </c>
      <c r="AU6"/>
      <c r="AV6"/>
      <c r="AW6"/>
      <c r="AX6"/>
      <c r="AY6" s="3" t="s">
        <v>35</v>
      </c>
      <c r="AZ6" s="4">
        <v>3</v>
      </c>
      <c r="BA6" s="4">
        <v>1</v>
      </c>
      <c r="BB6" s="4">
        <v>4</v>
      </c>
      <c r="BC6"/>
    </row>
    <row r="7" spans="1:55" ht="15" customHeight="1">
      <c r="P7" s="40"/>
      <c r="R7"/>
      <c r="S7"/>
      <c r="T7"/>
      <c r="U7"/>
      <c r="V7"/>
      <c r="W7"/>
      <c r="X7" s="3" t="s">
        <v>35</v>
      </c>
      <c r="Y7" s="4">
        <v>1</v>
      </c>
      <c r="Z7" s="4">
        <v>3</v>
      </c>
      <c r="AA7" s="4">
        <v>4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/>
      <c r="AN7"/>
      <c r="AP7"/>
      <c r="AQ7"/>
      <c r="AR7"/>
      <c r="AS7"/>
      <c r="AT7"/>
      <c r="AU7"/>
      <c r="AV7"/>
      <c r="AW7"/>
      <c r="AX7"/>
      <c r="AY7"/>
      <c r="AZ7"/>
      <c r="BA7"/>
      <c r="BC7"/>
    </row>
    <row r="8" spans="1:55" ht="15" customHeight="1">
      <c r="P8" s="4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P8"/>
      <c r="AQ8"/>
      <c r="AR8"/>
      <c r="AS8"/>
      <c r="AT8"/>
      <c r="AU8"/>
      <c r="AV8"/>
      <c r="AW8"/>
      <c r="AX8"/>
      <c r="AY8"/>
      <c r="AZ8"/>
      <c r="BA8"/>
      <c r="BC8"/>
    </row>
    <row r="9" spans="1:55" ht="15" customHeight="1">
      <c r="P9" s="4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P9"/>
      <c r="AQ9"/>
      <c r="AR9"/>
      <c r="AS9"/>
      <c r="AT9"/>
      <c r="AU9"/>
      <c r="AV9"/>
      <c r="AW9"/>
      <c r="AX9"/>
      <c r="AY9"/>
      <c r="AZ9"/>
      <c r="BA9"/>
      <c r="BC9"/>
    </row>
    <row r="10" spans="1:55" ht="15" customHeight="1">
      <c r="P10" s="4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P18" s="40"/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P19" s="40"/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Q20"/>
      <c r="BC20"/>
    </row>
    <row r="21" spans="16:55" ht="15" customHeight="1">
      <c r="Q21"/>
      <c r="BC21"/>
    </row>
    <row r="22" spans="16:55" ht="15" customHeight="1">
      <c r="Q22"/>
    </row>
    <row r="23" spans="16:55" ht="15" customHeight="1"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1065</v>
      </c>
    </row>
    <row r="32" spans="16:55" ht="15" customHeight="1">
      <c r="R32" s="14" t="s">
        <v>76</v>
      </c>
      <c r="S32" s="12">
        <f>GETPIVOTDATA("Antibiotic",$X$2)/S31*1000</f>
        <v>3.755868544600939</v>
      </c>
    </row>
    <row r="33" spans="18:19" ht="15" customHeight="1">
      <c r="R33" s="14" t="s">
        <v>77</v>
      </c>
      <c r="S33" s="12">
        <f>GETPIVOTDATA("Days of Therapy",$AS$2)/S31*1000</f>
        <v>65.727699530516432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0.75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1</v>
      </c>
    </row>
    <row r="36" spans="18:19" ht="15" customHeight="1">
      <c r="R36" s="14" t="s">
        <v>84</v>
      </c>
      <c r="S36" s="13">
        <f>GETPIVOTDATA("Assessment / SBAR Tool Completed?",$AY$2,"Assessment / SBAR Tool Completed?","No")/GETPIVOTDATA("Assessment / SBAR Tool Completed?",$AY$2)</f>
        <v>0.25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0</v>
      </c>
    </row>
    <row r="38" spans="18:19" ht="15" customHeight="1">
      <c r="R38" s="14" t="s">
        <v>85</v>
      </c>
      <c r="S38" s="12">
        <f>GETPIVOTDATA("Lab Sent",$AP$2,"Lab Sent","UA, reflex C&amp;S")/S31*1000</f>
        <v>0.93896713615023475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C56"/>
  <sheetViews>
    <sheetView zoomScaleNormal="100" workbookViewId="0">
      <pane xSplit="1" topLeftCell="O1" activePane="topRight" state="frozen"/>
      <selection pane="topRight" activeCell="AB34" sqref="AB34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30.28515625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7.5703125" style="37" bestFit="1" customWidth="1"/>
    <col min="10" max="10" width="11.5703125" style="38" bestFit="1" customWidth="1"/>
    <col min="11" max="11" width="13" style="38" bestFit="1" customWidth="1"/>
    <col min="12" max="12" width="23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1.7109375" style="1" customWidth="1"/>
    <col min="22" max="22" width="8.28515625" style="1" bestFit="1" customWidth="1"/>
    <col min="23" max="23" width="1.85546875" style="1" customWidth="1"/>
    <col min="24" max="24" width="23.85546875" style="1" customWidth="1"/>
    <col min="25" max="25" width="13.140625" style="5" customWidth="1"/>
    <col min="26" max="26" width="8.5703125" style="1" customWidth="1"/>
    <col min="27" max="27" width="9.5703125" style="1" customWidth="1"/>
    <col min="28" max="28" width="11.140625" style="1" bestFit="1" customWidth="1"/>
    <col min="29" max="40" width="11.140625" style="1" customWidth="1"/>
    <col min="41" max="41" width="1.7109375" style="1" customWidth="1"/>
    <col min="42" max="42" width="14" style="1" customWidth="1"/>
    <col min="43" max="43" width="8.28515625" style="1" bestFit="1" customWidth="1"/>
    <col min="44" max="44" width="1.7109375" style="1" customWidth="1"/>
    <col min="45" max="45" width="14.140625" style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6" style="1" bestFit="1" customWidth="1"/>
    <col min="52" max="52" width="14.85546875" style="1" customWidth="1"/>
    <col min="53" max="53" width="3.5703125" style="1" customWidth="1"/>
    <col min="54" max="54" width="11.140625" style="1" customWidth="1"/>
    <col min="55" max="16384" width="20.140625" style="1"/>
  </cols>
  <sheetData>
    <row r="1" spans="1:55" ht="30" customHeight="1">
      <c r="A1" s="67" t="s">
        <v>146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2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42677</v>
      </c>
      <c r="F3" s="38">
        <v>42683</v>
      </c>
      <c r="G3" s="37">
        <f>Nov[[#This Row],[Stop Date]]-Nov[[#This Row],[Start Date]]+1</f>
        <v>7</v>
      </c>
      <c r="H3" s="37" t="s">
        <v>103</v>
      </c>
      <c r="I3" s="37" t="s">
        <v>57</v>
      </c>
      <c r="J3" s="38">
        <v>42493</v>
      </c>
      <c r="K3" s="38" t="s">
        <v>18</v>
      </c>
      <c r="L3" s="37" t="s">
        <v>31</v>
      </c>
      <c r="M3" s="38">
        <v>42496</v>
      </c>
      <c r="N3" s="37" t="s">
        <v>9</v>
      </c>
      <c r="O3" s="37" t="s">
        <v>18</v>
      </c>
      <c r="P3" s="37" t="s">
        <v>18</v>
      </c>
      <c r="R3" s="3" t="s">
        <v>42</v>
      </c>
      <c r="S3" s="4">
        <v>1</v>
      </c>
      <c r="T3"/>
      <c r="U3" s="3" t="s">
        <v>14</v>
      </c>
      <c r="V3" s="4">
        <v>3</v>
      </c>
      <c r="W3"/>
      <c r="X3" s="2" t="s">
        <v>107</v>
      </c>
      <c r="Y3" t="s">
        <v>103</v>
      </c>
      <c r="Z3" t="s">
        <v>119</v>
      </c>
      <c r="AA3" t="s">
        <v>109</v>
      </c>
      <c r="AB3" t="s">
        <v>35</v>
      </c>
      <c r="AC3"/>
      <c r="AD3"/>
      <c r="AE3"/>
      <c r="AF3"/>
      <c r="AG3"/>
      <c r="AH3"/>
      <c r="AI3"/>
      <c r="AJ3"/>
      <c r="AK3"/>
      <c r="AL3"/>
      <c r="AM3"/>
      <c r="AN3"/>
      <c r="AP3" s="3" t="s">
        <v>57</v>
      </c>
      <c r="AQ3" s="4">
        <v>3</v>
      </c>
      <c r="AR3"/>
      <c r="AS3" s="3" t="s">
        <v>15</v>
      </c>
      <c r="AT3" s="4">
        <v>17</v>
      </c>
      <c r="AU3"/>
      <c r="AV3" s="3" t="s">
        <v>9</v>
      </c>
      <c r="AW3" s="4">
        <v>4</v>
      </c>
      <c r="AX3"/>
      <c r="AY3" s="2" t="s">
        <v>74</v>
      </c>
      <c r="AZ3" t="s">
        <v>18</v>
      </c>
      <c r="BA3" t="s">
        <v>17</v>
      </c>
      <c r="BB3" t="s">
        <v>35</v>
      </c>
    </row>
    <row r="4" spans="1:55" s="32" customFormat="1">
      <c r="A4" s="41" t="s">
        <v>43</v>
      </c>
      <c r="B4" s="41" t="s">
        <v>25</v>
      </c>
      <c r="C4" s="41" t="s">
        <v>14</v>
      </c>
      <c r="D4" s="41" t="s">
        <v>21</v>
      </c>
      <c r="E4" s="42">
        <v>42679</v>
      </c>
      <c r="F4" s="42">
        <v>42685</v>
      </c>
      <c r="G4" s="41">
        <f>Nov[[#This Row],[Stop Date]]-Nov[[#This Row],[Start Date]]+1</f>
        <v>7</v>
      </c>
      <c r="H4" s="41" t="s">
        <v>103</v>
      </c>
      <c r="I4" s="41" t="s">
        <v>57</v>
      </c>
      <c r="J4" s="42">
        <v>42495</v>
      </c>
      <c r="K4" s="42" t="s">
        <v>18</v>
      </c>
      <c r="L4" s="41" t="s">
        <v>104</v>
      </c>
      <c r="M4" s="42">
        <v>42497</v>
      </c>
      <c r="N4" s="41" t="s">
        <v>9</v>
      </c>
      <c r="O4" s="41" t="s">
        <v>18</v>
      </c>
      <c r="P4" s="41" t="s">
        <v>18</v>
      </c>
      <c r="R4" s="3" t="s">
        <v>43</v>
      </c>
      <c r="S4" s="4">
        <v>1</v>
      </c>
      <c r="T4" s="34"/>
      <c r="U4" s="3" t="s">
        <v>20</v>
      </c>
      <c r="V4" s="4">
        <v>1</v>
      </c>
      <c r="W4" s="34"/>
      <c r="X4" s="3" t="s">
        <v>15</v>
      </c>
      <c r="Y4" s="4">
        <v>1</v>
      </c>
      <c r="Z4" s="4">
        <v>1</v>
      </c>
      <c r="AA4" s="4"/>
      <c r="AB4" s="4">
        <v>2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/>
      <c r="AP4" s="3" t="s">
        <v>127</v>
      </c>
      <c r="AQ4" s="4">
        <v>1</v>
      </c>
      <c r="AR4" s="34"/>
      <c r="AS4" s="3" t="s">
        <v>21</v>
      </c>
      <c r="AT4" s="4">
        <v>21</v>
      </c>
      <c r="AU4" s="34"/>
      <c r="AV4" s="3" t="s">
        <v>8</v>
      </c>
      <c r="AW4" s="4">
        <v>1</v>
      </c>
      <c r="AX4"/>
      <c r="AY4" s="3" t="s">
        <v>18</v>
      </c>
      <c r="AZ4" s="4">
        <v>4</v>
      </c>
      <c r="BA4" s="4"/>
      <c r="BB4" s="4">
        <v>4</v>
      </c>
      <c r="BC4" s="34"/>
    </row>
    <row r="5" spans="1:55" ht="15" customHeight="1">
      <c r="A5" s="37" t="s">
        <v>44</v>
      </c>
      <c r="B5" s="37" t="s">
        <v>32</v>
      </c>
      <c r="C5" s="37" t="s">
        <v>20</v>
      </c>
      <c r="D5" s="37" t="s">
        <v>21</v>
      </c>
      <c r="E5" s="38">
        <v>42695</v>
      </c>
      <c r="F5" s="38">
        <v>42708</v>
      </c>
      <c r="G5" s="37">
        <f>Nov[[#This Row],[Stop Date]]-Nov[[#This Row],[Start Date]]+1</f>
        <v>14</v>
      </c>
      <c r="H5" s="37" t="s">
        <v>109</v>
      </c>
      <c r="I5" s="37" t="s">
        <v>23</v>
      </c>
      <c r="J5" s="38" t="s">
        <v>24</v>
      </c>
      <c r="K5" s="38" t="s">
        <v>24</v>
      </c>
      <c r="L5" s="43" t="s">
        <v>24</v>
      </c>
      <c r="M5" s="38" t="s">
        <v>24</v>
      </c>
      <c r="N5" s="37" t="s">
        <v>8</v>
      </c>
      <c r="O5" s="37" t="s">
        <v>17</v>
      </c>
      <c r="P5" s="37" t="s">
        <v>17</v>
      </c>
      <c r="R5" s="3" t="s">
        <v>44</v>
      </c>
      <c r="S5" s="33">
        <v>1</v>
      </c>
      <c r="T5"/>
      <c r="U5" s="3" t="s">
        <v>39</v>
      </c>
      <c r="V5" s="4">
        <v>1</v>
      </c>
      <c r="W5"/>
      <c r="X5" s="3" t="s">
        <v>21</v>
      </c>
      <c r="Y5" s="4">
        <v>1</v>
      </c>
      <c r="Z5" s="4"/>
      <c r="AA5" s="4">
        <v>1</v>
      </c>
      <c r="AB5" s="4">
        <v>2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/>
      <c r="AP5" s="3" t="s">
        <v>23</v>
      </c>
      <c r="AQ5" s="4">
        <v>1</v>
      </c>
      <c r="AR5"/>
      <c r="AS5" s="3" t="s">
        <v>126</v>
      </c>
      <c r="AT5" s="4">
        <v>10</v>
      </c>
      <c r="AU5"/>
      <c r="AV5" s="3" t="s">
        <v>35</v>
      </c>
      <c r="AW5" s="4">
        <v>5</v>
      </c>
      <c r="AX5"/>
      <c r="AY5" s="3" t="s">
        <v>17</v>
      </c>
      <c r="AZ5" s="4"/>
      <c r="BA5" s="4">
        <v>1</v>
      </c>
      <c r="BB5" s="4">
        <v>1</v>
      </c>
      <c r="BC5"/>
    </row>
    <row r="6" spans="1:55" ht="15" customHeight="1">
      <c r="A6" s="37" t="s">
        <v>45</v>
      </c>
      <c r="B6" s="37" t="s">
        <v>118</v>
      </c>
      <c r="C6" s="37" t="s">
        <v>14</v>
      </c>
      <c r="D6" s="37" t="s">
        <v>15</v>
      </c>
      <c r="E6" s="38">
        <v>42677</v>
      </c>
      <c r="F6" s="38">
        <v>42686</v>
      </c>
      <c r="G6" s="39">
        <f>Nov[[#This Row],[Stop Date]]-Nov[[#This Row],[Start Date]]+1</f>
        <v>10</v>
      </c>
      <c r="H6" s="37" t="s">
        <v>119</v>
      </c>
      <c r="I6" s="37" t="s">
        <v>57</v>
      </c>
      <c r="J6" s="38">
        <v>42493</v>
      </c>
      <c r="K6" s="38" t="s">
        <v>18</v>
      </c>
      <c r="L6" s="37" t="s">
        <v>27</v>
      </c>
      <c r="M6" s="38">
        <v>42495</v>
      </c>
      <c r="N6" s="37" t="s">
        <v>9</v>
      </c>
      <c r="O6" s="37" t="s">
        <v>18</v>
      </c>
      <c r="P6" s="37" t="s">
        <v>18</v>
      </c>
      <c r="R6" s="3" t="s">
        <v>45</v>
      </c>
      <c r="S6" s="4">
        <v>2</v>
      </c>
      <c r="T6"/>
      <c r="U6" s="3" t="s">
        <v>35</v>
      </c>
      <c r="V6" s="4">
        <v>5</v>
      </c>
      <c r="W6"/>
      <c r="X6" s="3" t="s">
        <v>126</v>
      </c>
      <c r="Y6" s="4"/>
      <c r="Z6" s="4">
        <v>1</v>
      </c>
      <c r="AA6" s="4"/>
      <c r="AB6" s="4">
        <v>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/>
      <c r="AP6" s="3" t="s">
        <v>35</v>
      </c>
      <c r="AQ6" s="4">
        <v>5</v>
      </c>
      <c r="AR6"/>
      <c r="AS6" s="3" t="s">
        <v>35</v>
      </c>
      <c r="AT6" s="4">
        <v>48</v>
      </c>
      <c r="AU6"/>
      <c r="AV6"/>
      <c r="AW6"/>
      <c r="AX6"/>
      <c r="AY6" s="3" t="s">
        <v>35</v>
      </c>
      <c r="AZ6" s="4">
        <v>4</v>
      </c>
      <c r="BA6" s="4">
        <v>1</v>
      </c>
      <c r="BB6" s="4">
        <v>5</v>
      </c>
      <c r="BC6"/>
    </row>
    <row r="7" spans="1:55" ht="15" customHeight="1">
      <c r="A7" s="44" t="s">
        <v>45</v>
      </c>
      <c r="B7" s="44" t="s">
        <v>118</v>
      </c>
      <c r="C7" s="44" t="s">
        <v>39</v>
      </c>
      <c r="D7" s="44" t="s">
        <v>126</v>
      </c>
      <c r="E7" s="45">
        <v>42681</v>
      </c>
      <c r="F7" s="45">
        <v>42690</v>
      </c>
      <c r="G7" s="46">
        <f>Nov[[#This Row],[Stop Date]]-Nov[[#This Row],[Start Date]]+1</f>
        <v>10</v>
      </c>
      <c r="H7" s="44" t="s">
        <v>119</v>
      </c>
      <c r="I7" s="44" t="s">
        <v>127</v>
      </c>
      <c r="J7" s="45">
        <v>42497</v>
      </c>
      <c r="K7" s="45" t="s">
        <v>18</v>
      </c>
      <c r="L7" s="44" t="s">
        <v>39</v>
      </c>
      <c r="M7" s="45">
        <v>42497</v>
      </c>
      <c r="N7" s="44" t="s">
        <v>9</v>
      </c>
      <c r="O7" s="44" t="s">
        <v>18</v>
      </c>
      <c r="P7" s="44" t="s">
        <v>18</v>
      </c>
      <c r="R7" s="3" t="s">
        <v>35</v>
      </c>
      <c r="S7" s="4">
        <v>5</v>
      </c>
      <c r="T7"/>
      <c r="U7"/>
      <c r="V7"/>
      <c r="W7"/>
      <c r="X7" s="3" t="s">
        <v>35</v>
      </c>
      <c r="Y7" s="4">
        <v>2</v>
      </c>
      <c r="Z7" s="4">
        <v>2</v>
      </c>
      <c r="AA7" s="4">
        <v>1</v>
      </c>
      <c r="AB7" s="4">
        <v>5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/>
      <c r="AP7"/>
      <c r="AQ7"/>
      <c r="AR7"/>
      <c r="AS7"/>
      <c r="AT7"/>
      <c r="AU7"/>
      <c r="AV7"/>
      <c r="AW7"/>
      <c r="AX7"/>
      <c r="AY7"/>
      <c r="AZ7"/>
      <c r="BA7"/>
      <c r="BC7"/>
    </row>
    <row r="8" spans="1:55" ht="15" customHeight="1">
      <c r="P8" s="4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P8"/>
      <c r="AQ8"/>
      <c r="AR8"/>
      <c r="AS8"/>
      <c r="AT8"/>
      <c r="AU8"/>
      <c r="AV8"/>
      <c r="AW8"/>
      <c r="AX8"/>
      <c r="AY8"/>
      <c r="AZ8"/>
      <c r="BA8"/>
      <c r="BC8"/>
    </row>
    <row r="9" spans="1:55" ht="15" customHeight="1">
      <c r="P9" s="4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P9"/>
      <c r="AQ9"/>
      <c r="AR9"/>
      <c r="AS9"/>
      <c r="AT9"/>
      <c r="AU9"/>
      <c r="AV9"/>
      <c r="AW9"/>
      <c r="AX9"/>
      <c r="AY9"/>
      <c r="AZ9"/>
      <c r="BA9"/>
      <c r="BC9"/>
    </row>
    <row r="10" spans="1:55" ht="15" customHeight="1">
      <c r="P10" s="4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P18" s="40"/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P19" s="40"/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Q20"/>
      <c r="BC20"/>
    </row>
    <row r="21" spans="16:55" ht="15" customHeight="1">
      <c r="Q21"/>
      <c r="BC21"/>
    </row>
    <row r="22" spans="16:55" ht="15" customHeight="1">
      <c r="Q22"/>
    </row>
    <row r="23" spans="16:55" ht="15" customHeight="1"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900</v>
      </c>
    </row>
    <row r="32" spans="16:55" ht="15" customHeight="1">
      <c r="R32" s="14" t="s">
        <v>76</v>
      </c>
      <c r="S32" s="12">
        <f>GETPIVOTDATA("Antibiotic",$X$2)/S31*1000</f>
        <v>5.5555555555555554</v>
      </c>
    </row>
    <row r="33" spans="18:19" ht="15" customHeight="1">
      <c r="R33" s="14" t="s">
        <v>77</v>
      </c>
      <c r="S33" s="12">
        <f>GETPIVOTDATA("Days of Therapy",$AS$2)/S31*1000</f>
        <v>53.333333333333336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0.8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1</v>
      </c>
    </row>
    <row r="36" spans="18:19" ht="15" customHeight="1">
      <c r="R36" s="14" t="s">
        <v>84</v>
      </c>
      <c r="S36" s="13">
        <f>GETPIVOTDATA("Assessment / SBAR Tool Completed?",$AY$2,"Assessment / SBAR Tool Completed?","No")/GETPIVOTDATA("Assessment / SBAR Tool Completed?",$AY$2)</f>
        <v>0.2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0</v>
      </c>
    </row>
    <row r="38" spans="18:19" ht="15" customHeight="1">
      <c r="R38" s="14" t="s">
        <v>85</v>
      </c>
      <c r="S38" s="12">
        <f>GETPIVOTDATA("Lab Sent",$AP$2,"Lab Sent","UA, reflex C&amp;S")/S31*1000</f>
        <v>3.3333333333333335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BC56"/>
  <sheetViews>
    <sheetView zoomScaleNormal="100" workbookViewId="0">
      <pane xSplit="1" topLeftCell="S1" activePane="topRight" state="frozen"/>
      <selection pane="topRight" activeCell="AF28" sqref="AF28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30.28515625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7.5703125" style="37" bestFit="1" customWidth="1"/>
    <col min="10" max="10" width="11.5703125" style="38" bestFit="1" customWidth="1"/>
    <col min="11" max="11" width="13" style="38" bestFit="1" customWidth="1"/>
    <col min="12" max="12" width="23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1.7109375" style="1" customWidth="1"/>
    <col min="22" max="22" width="8.28515625" style="1" bestFit="1" customWidth="1"/>
    <col min="23" max="23" width="1.85546875" style="1" customWidth="1"/>
    <col min="24" max="24" width="23.85546875" style="1" customWidth="1"/>
    <col min="25" max="25" width="13.140625" style="5" customWidth="1"/>
    <col min="26" max="26" width="10.140625" style="1" customWidth="1"/>
    <col min="27" max="38" width="11.140625" style="1" customWidth="1"/>
    <col min="39" max="39" width="11.140625" style="1" bestFit="1" customWidth="1"/>
    <col min="40" max="40" width="11.140625" style="1" customWidth="1"/>
    <col min="41" max="41" width="1.7109375" style="1" customWidth="1"/>
    <col min="42" max="42" width="14" style="1" customWidth="1"/>
    <col min="43" max="43" width="8.28515625" style="1" bestFit="1" customWidth="1"/>
    <col min="44" max="44" width="1.7109375" style="1" customWidth="1"/>
    <col min="45" max="45" width="14.140625" style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6" style="1" bestFit="1" customWidth="1"/>
    <col min="52" max="52" width="14.85546875" style="1" customWidth="1"/>
    <col min="53" max="54" width="11.140625" style="1" customWidth="1"/>
    <col min="55" max="16384" width="20.140625" style="1"/>
  </cols>
  <sheetData>
    <row r="1" spans="1:55" ht="30" customHeight="1">
      <c r="A1" s="68" t="s">
        <v>147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2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42707</v>
      </c>
      <c r="F3" s="38">
        <v>42713</v>
      </c>
      <c r="G3" s="37">
        <f>Dec[[#This Row],[Stop Date]]-Dec[[#This Row],[Start Date]]+1</f>
        <v>7</v>
      </c>
      <c r="H3" s="37" t="s">
        <v>103</v>
      </c>
      <c r="I3" s="37" t="s">
        <v>57</v>
      </c>
      <c r="J3" s="38">
        <v>42707</v>
      </c>
      <c r="K3" s="38" t="s">
        <v>18</v>
      </c>
      <c r="L3" s="37" t="s">
        <v>31</v>
      </c>
      <c r="M3" s="38">
        <v>42710</v>
      </c>
      <c r="N3" s="37" t="s">
        <v>8</v>
      </c>
      <c r="O3" s="37" t="s">
        <v>18</v>
      </c>
      <c r="P3" s="37" t="s">
        <v>18</v>
      </c>
      <c r="R3" s="3" t="s">
        <v>42</v>
      </c>
      <c r="S3" s="4">
        <v>1</v>
      </c>
      <c r="T3"/>
      <c r="U3" s="3" t="s">
        <v>14</v>
      </c>
      <c r="V3" s="4">
        <v>2</v>
      </c>
      <c r="W3"/>
      <c r="X3" s="2" t="s">
        <v>107</v>
      </c>
      <c r="Y3" t="s">
        <v>103</v>
      </c>
      <c r="Z3" t="s">
        <v>141</v>
      </c>
      <c r="AA3" t="s">
        <v>35</v>
      </c>
      <c r="AB3"/>
      <c r="AC3"/>
      <c r="AD3"/>
      <c r="AE3"/>
      <c r="AF3"/>
      <c r="AG3"/>
      <c r="AH3"/>
      <c r="AI3"/>
      <c r="AJ3"/>
      <c r="AK3"/>
      <c r="AL3"/>
      <c r="AM3"/>
      <c r="AN3"/>
      <c r="AP3" s="3" t="s">
        <v>57</v>
      </c>
      <c r="AQ3" s="4">
        <v>2</v>
      </c>
      <c r="AR3"/>
      <c r="AS3" s="3" t="s">
        <v>15</v>
      </c>
      <c r="AT3" s="4">
        <v>7</v>
      </c>
      <c r="AU3"/>
      <c r="AV3" s="3" t="s">
        <v>9</v>
      </c>
      <c r="AW3" s="4">
        <v>3</v>
      </c>
      <c r="AX3"/>
      <c r="AY3" s="2" t="s">
        <v>74</v>
      </c>
      <c r="AZ3" t="s">
        <v>18</v>
      </c>
      <c r="BA3" t="s">
        <v>35</v>
      </c>
      <c r="BB3"/>
    </row>
    <row r="4" spans="1:55" s="32" customFormat="1">
      <c r="A4" s="41" t="s">
        <v>43</v>
      </c>
      <c r="B4" s="41" t="s">
        <v>25</v>
      </c>
      <c r="C4" s="41" t="s">
        <v>14</v>
      </c>
      <c r="D4" s="41" t="s">
        <v>21</v>
      </c>
      <c r="E4" s="42">
        <v>42709</v>
      </c>
      <c r="F4" s="42">
        <v>42715</v>
      </c>
      <c r="G4" s="41">
        <f>Dec[[#This Row],[Stop Date]]-Dec[[#This Row],[Start Date]]+1</f>
        <v>7</v>
      </c>
      <c r="H4" s="41" t="s">
        <v>103</v>
      </c>
      <c r="I4" s="41" t="s">
        <v>57</v>
      </c>
      <c r="J4" s="42">
        <v>42709</v>
      </c>
      <c r="K4" s="42" t="s">
        <v>18</v>
      </c>
      <c r="L4" s="41" t="s">
        <v>104</v>
      </c>
      <c r="M4" s="42">
        <v>42711</v>
      </c>
      <c r="N4" s="41" t="s">
        <v>8</v>
      </c>
      <c r="O4" s="41" t="s">
        <v>17</v>
      </c>
      <c r="P4" s="41" t="s">
        <v>18</v>
      </c>
      <c r="R4" s="3" t="s">
        <v>43</v>
      </c>
      <c r="S4" s="4">
        <v>1</v>
      </c>
      <c r="T4" s="34"/>
      <c r="U4" s="3" t="s">
        <v>39</v>
      </c>
      <c r="V4" s="4">
        <v>3</v>
      </c>
      <c r="W4" s="34"/>
      <c r="X4" s="3" t="s">
        <v>15</v>
      </c>
      <c r="Y4" s="4">
        <v>1</v>
      </c>
      <c r="Z4" s="4"/>
      <c r="AA4" s="4">
        <v>1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/>
      <c r="AN4"/>
      <c r="AP4" s="3" t="s">
        <v>127</v>
      </c>
      <c r="AQ4" s="4">
        <v>3</v>
      </c>
      <c r="AR4" s="34"/>
      <c r="AS4" s="3" t="s">
        <v>21</v>
      </c>
      <c r="AT4" s="4">
        <v>7</v>
      </c>
      <c r="AU4" s="34"/>
      <c r="AV4" s="3" t="s">
        <v>8</v>
      </c>
      <c r="AW4" s="4">
        <v>2</v>
      </c>
      <c r="AX4"/>
      <c r="AY4" s="3" t="s">
        <v>18</v>
      </c>
      <c r="AZ4" s="4">
        <v>4</v>
      </c>
      <c r="BA4" s="4">
        <v>4</v>
      </c>
      <c r="BB4"/>
      <c r="BC4" s="34"/>
    </row>
    <row r="5" spans="1:55" ht="15" customHeight="1">
      <c r="A5" s="37" t="s">
        <v>44</v>
      </c>
      <c r="B5" s="37" t="s">
        <v>32</v>
      </c>
      <c r="C5" s="37" t="s">
        <v>39</v>
      </c>
      <c r="D5" s="37" t="s">
        <v>126</v>
      </c>
      <c r="E5" s="38">
        <v>42725</v>
      </c>
      <c r="F5" s="38">
        <v>42738</v>
      </c>
      <c r="G5" s="37">
        <f>Dec[[#This Row],[Stop Date]]-Dec[[#This Row],[Start Date]]+1</f>
        <v>14</v>
      </c>
      <c r="H5" s="37" t="s">
        <v>141</v>
      </c>
      <c r="I5" s="37" t="s">
        <v>127</v>
      </c>
      <c r="J5" s="38">
        <v>42725</v>
      </c>
      <c r="K5" s="38" t="s">
        <v>18</v>
      </c>
      <c r="L5" s="43" t="s">
        <v>39</v>
      </c>
      <c r="M5" s="38">
        <v>42725</v>
      </c>
      <c r="N5" s="37" t="s">
        <v>9</v>
      </c>
      <c r="O5" s="37" t="s">
        <v>18</v>
      </c>
      <c r="P5" s="37" t="s">
        <v>18</v>
      </c>
      <c r="R5" s="3" t="s">
        <v>44</v>
      </c>
      <c r="S5" s="33">
        <v>1</v>
      </c>
      <c r="T5"/>
      <c r="U5" s="3" t="s">
        <v>35</v>
      </c>
      <c r="V5" s="4">
        <v>5</v>
      </c>
      <c r="W5"/>
      <c r="X5" s="3" t="s">
        <v>21</v>
      </c>
      <c r="Y5" s="4">
        <v>1</v>
      </c>
      <c r="Z5" s="4"/>
      <c r="AA5" s="4">
        <v>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/>
      <c r="AN5"/>
      <c r="AP5" s="3" t="s">
        <v>35</v>
      </c>
      <c r="AQ5" s="4">
        <v>5</v>
      </c>
      <c r="AR5"/>
      <c r="AS5" s="3" t="s">
        <v>126</v>
      </c>
      <c r="AT5" s="4">
        <v>34</v>
      </c>
      <c r="AU5"/>
      <c r="AV5" s="3" t="s">
        <v>35</v>
      </c>
      <c r="AW5" s="4">
        <v>5</v>
      </c>
      <c r="AX5"/>
      <c r="AY5" s="3" t="s">
        <v>17</v>
      </c>
      <c r="AZ5" s="4">
        <v>1</v>
      </c>
      <c r="BA5" s="4">
        <v>1</v>
      </c>
      <c r="BB5"/>
      <c r="BC5"/>
    </row>
    <row r="6" spans="1:55" ht="15" customHeight="1">
      <c r="A6" s="37" t="s">
        <v>45</v>
      </c>
      <c r="B6" s="37" t="s">
        <v>118</v>
      </c>
      <c r="C6" s="37" t="s">
        <v>39</v>
      </c>
      <c r="D6" s="37" t="s">
        <v>126</v>
      </c>
      <c r="E6" s="38">
        <v>42707</v>
      </c>
      <c r="F6" s="38">
        <v>42716</v>
      </c>
      <c r="G6" s="39">
        <f>Dec[[#This Row],[Stop Date]]-Dec[[#This Row],[Start Date]]+1</f>
        <v>10</v>
      </c>
      <c r="H6" s="37" t="s">
        <v>141</v>
      </c>
      <c r="I6" s="37" t="s">
        <v>127</v>
      </c>
      <c r="J6" s="38">
        <v>42707</v>
      </c>
      <c r="K6" s="38" t="s">
        <v>18</v>
      </c>
      <c r="L6" s="37" t="s">
        <v>39</v>
      </c>
      <c r="M6" s="38">
        <v>42707</v>
      </c>
      <c r="N6" s="37" t="s">
        <v>9</v>
      </c>
      <c r="O6" s="37" t="s">
        <v>18</v>
      </c>
      <c r="P6" s="37" t="s">
        <v>18</v>
      </c>
      <c r="R6" s="3" t="s">
        <v>45</v>
      </c>
      <c r="S6" s="4">
        <v>1</v>
      </c>
      <c r="T6"/>
      <c r="U6"/>
      <c r="V6"/>
      <c r="W6"/>
      <c r="X6" s="3" t="s">
        <v>126</v>
      </c>
      <c r="Y6" s="4"/>
      <c r="Z6" s="4">
        <v>3</v>
      </c>
      <c r="AA6" s="4">
        <v>3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/>
      <c r="AN6"/>
      <c r="AP6"/>
      <c r="AQ6"/>
      <c r="AR6"/>
      <c r="AS6" s="3" t="s">
        <v>35</v>
      </c>
      <c r="AT6" s="4">
        <v>48</v>
      </c>
      <c r="AU6"/>
      <c r="AV6"/>
      <c r="AW6"/>
      <c r="AX6"/>
      <c r="AY6" s="3" t="s">
        <v>35</v>
      </c>
      <c r="AZ6" s="4">
        <v>5</v>
      </c>
      <c r="BA6" s="4">
        <v>5</v>
      </c>
      <c r="BB6"/>
      <c r="BC6"/>
    </row>
    <row r="7" spans="1:55" ht="15" customHeight="1">
      <c r="A7" s="37" t="s">
        <v>46</v>
      </c>
      <c r="B7" s="44" t="s">
        <v>118</v>
      </c>
      <c r="C7" s="44" t="s">
        <v>39</v>
      </c>
      <c r="D7" s="44" t="s">
        <v>126</v>
      </c>
      <c r="E7" s="45">
        <v>42711</v>
      </c>
      <c r="F7" s="45">
        <v>42720</v>
      </c>
      <c r="G7" s="46">
        <f>Dec[[#This Row],[Stop Date]]-Dec[[#This Row],[Start Date]]+1</f>
        <v>10</v>
      </c>
      <c r="H7" s="37" t="s">
        <v>141</v>
      </c>
      <c r="I7" s="44" t="s">
        <v>127</v>
      </c>
      <c r="J7" s="45">
        <v>42711</v>
      </c>
      <c r="K7" s="45" t="s">
        <v>18</v>
      </c>
      <c r="L7" s="44" t="s">
        <v>39</v>
      </c>
      <c r="M7" s="45">
        <v>42711</v>
      </c>
      <c r="N7" s="44" t="s">
        <v>9</v>
      </c>
      <c r="O7" s="44" t="s">
        <v>18</v>
      </c>
      <c r="P7" s="44" t="s">
        <v>18</v>
      </c>
      <c r="R7" s="3" t="s">
        <v>46</v>
      </c>
      <c r="S7" s="4">
        <v>1</v>
      </c>
      <c r="T7"/>
      <c r="U7"/>
      <c r="V7"/>
      <c r="W7"/>
      <c r="X7" s="3" t="s">
        <v>35</v>
      </c>
      <c r="Y7" s="4">
        <v>2</v>
      </c>
      <c r="Z7" s="4">
        <v>3</v>
      </c>
      <c r="AA7" s="4">
        <v>5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/>
      <c r="AN7"/>
      <c r="AP7"/>
      <c r="AQ7"/>
      <c r="AR7"/>
      <c r="AS7"/>
      <c r="AT7"/>
      <c r="AU7"/>
      <c r="AV7"/>
      <c r="AW7"/>
      <c r="AX7"/>
      <c r="AY7"/>
      <c r="AZ7"/>
      <c r="BA7"/>
      <c r="BC7"/>
    </row>
    <row r="8" spans="1:55" ht="15" customHeight="1">
      <c r="P8" s="40"/>
      <c r="R8" s="3" t="s">
        <v>35</v>
      </c>
      <c r="S8" s="4">
        <v>5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P8"/>
      <c r="AQ8"/>
      <c r="AR8"/>
      <c r="AS8"/>
      <c r="AT8"/>
      <c r="AU8"/>
      <c r="AV8"/>
      <c r="AW8"/>
      <c r="AX8"/>
      <c r="AY8"/>
      <c r="AZ8"/>
      <c r="BA8"/>
      <c r="BC8"/>
    </row>
    <row r="9" spans="1:55" ht="15" customHeight="1">
      <c r="P9" s="4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P9"/>
      <c r="AQ9"/>
      <c r="AR9"/>
      <c r="AS9"/>
      <c r="AT9"/>
      <c r="AU9"/>
      <c r="AV9"/>
      <c r="AW9"/>
      <c r="AX9"/>
      <c r="AY9"/>
      <c r="AZ9"/>
      <c r="BA9"/>
      <c r="BC9"/>
    </row>
    <row r="10" spans="1:55" ht="15" customHeight="1">
      <c r="P10" s="4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P18" s="40"/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P19" s="40"/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Q20"/>
      <c r="BC20"/>
    </row>
    <row r="21" spans="16:55" ht="15" customHeight="1">
      <c r="Q21"/>
      <c r="BC21"/>
    </row>
    <row r="22" spans="16:55" ht="15" customHeight="1">
      <c r="Q22"/>
    </row>
    <row r="23" spans="16:55" ht="15" customHeight="1"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900</v>
      </c>
    </row>
    <row r="32" spans="16:55" ht="15" customHeight="1">
      <c r="R32" s="14" t="s">
        <v>76</v>
      </c>
      <c r="S32" s="12">
        <f>GETPIVOTDATA("Antibiotic",$X$2)/S31*1000</f>
        <v>5.5555555555555554</v>
      </c>
    </row>
    <row r="33" spans="18:19" ht="15" customHeight="1">
      <c r="R33" s="14" t="s">
        <v>77</v>
      </c>
      <c r="S33" s="12">
        <f>GETPIVOTDATA("Days of Therapy",$AS$2)/S31*1000</f>
        <v>53.333333333333336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0.8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1</v>
      </c>
    </row>
    <row r="36" spans="18:19" ht="15" customHeight="1">
      <c r="R36" s="14" t="s">
        <v>84</v>
      </c>
      <c r="S36" s="13">
        <f>GETPIVOTDATA("Assessment / SBAR Tool Completed?",$AY$2,"Assessment / SBAR Tool Completed?","No")/GETPIVOTDATA("Assessment / SBAR Tool Completed?",$AY$2)</f>
        <v>0.2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1</v>
      </c>
    </row>
    <row r="38" spans="18:19" ht="15" customHeight="1">
      <c r="R38" s="14" t="s">
        <v>85</v>
      </c>
      <c r="S38" s="12">
        <f>GETPIVOTDATA("Lab Sent",$AP$2,"Lab Sent","UA, reflex C&amp;S")/S31*1000</f>
        <v>2.2222222222222223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C56"/>
  <sheetViews>
    <sheetView zoomScaleNormal="100" workbookViewId="0">
      <pane xSplit="1" topLeftCell="P1" activePane="topRight" state="frozen"/>
      <selection pane="topRight" activeCell="AF14" sqref="AF14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22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4.7109375" style="37" bestFit="1" customWidth="1"/>
    <col min="10" max="10" width="11.5703125" style="38" bestFit="1" customWidth="1"/>
    <col min="11" max="11" width="13" style="38" bestFit="1" customWidth="1"/>
    <col min="12" max="12" width="21.140625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9.140625" style="1" bestFit="1" customWidth="1"/>
    <col min="19" max="19" width="16.140625" style="1" customWidth="1"/>
    <col min="20" max="20" width="2.7109375" style="1" customWidth="1"/>
    <col min="21" max="21" width="11.7109375" style="1" customWidth="1"/>
    <col min="22" max="22" width="8.28515625" style="1" customWidth="1"/>
    <col min="23" max="23" width="1.85546875" style="1" customWidth="1"/>
    <col min="24" max="24" width="22" style="1" bestFit="1" customWidth="1"/>
    <col min="25" max="25" width="13.140625" style="5" bestFit="1" customWidth="1"/>
    <col min="26" max="26" width="8" style="1" bestFit="1" customWidth="1"/>
    <col min="27" max="27" width="8.42578125" style="1" customWidth="1"/>
    <col min="28" max="28" width="9" style="1" bestFit="1" customWidth="1"/>
    <col min="29" max="29" width="11.28515625" style="1" bestFit="1" customWidth="1"/>
    <col min="30" max="40" width="11.28515625" style="1" customWidth="1"/>
    <col min="41" max="41" width="1.7109375" style="1" customWidth="1"/>
    <col min="42" max="42" width="14" style="1" bestFit="1" customWidth="1"/>
    <col min="43" max="43" width="8.28515625" style="1" bestFit="1" customWidth="1"/>
    <col min="44" max="44" width="1.7109375" style="1" customWidth="1"/>
    <col min="45" max="45" width="22" style="1" bestFit="1" customWidth="1"/>
    <col min="46" max="46" width="5.140625" style="1" customWidth="1"/>
    <col min="47" max="47" width="1.7109375" style="1" customWidth="1"/>
    <col min="48" max="48" width="17.28515625" style="1" customWidth="1"/>
    <col min="49" max="49" width="8.28515625" style="1" customWidth="1"/>
    <col min="50" max="50" width="1.7109375" style="1" customWidth="1"/>
    <col min="51" max="51" width="16" style="1" bestFit="1" customWidth="1"/>
    <col min="52" max="52" width="15" style="1" customWidth="1"/>
    <col min="53" max="53" width="3.5703125" style="1" customWidth="1"/>
    <col min="54" max="54" width="11.140625" style="1" customWidth="1"/>
    <col min="55" max="16384" width="20.140625" style="1"/>
  </cols>
  <sheetData>
    <row r="1" spans="1:55" ht="30" customHeight="1">
      <c r="A1" s="51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8" t="s">
        <v>0</v>
      </c>
      <c r="S2" s="9" t="s">
        <v>81</v>
      </c>
      <c r="U2" s="8" t="s">
        <v>28</v>
      </c>
      <c r="V2" s="9" t="s">
        <v>50</v>
      </c>
      <c r="X2" s="10" t="s">
        <v>52</v>
      </c>
      <c r="Y2" s="6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S2" s="6" t="s">
        <v>2</v>
      </c>
      <c r="AT2" s="7" t="s">
        <v>51</v>
      </c>
      <c r="AV2" s="8" t="s">
        <v>53</v>
      </c>
      <c r="AW2" s="7" t="s">
        <v>50</v>
      </c>
      <c r="AY2" s="2" t="s">
        <v>54</v>
      </c>
      <c r="AZ2" s="6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42371</v>
      </c>
      <c r="F3" s="38">
        <v>42373</v>
      </c>
      <c r="G3" s="37">
        <f>Jan[[#This Row],[Stop Date]]-Jan[[#This Row],[Start Date]]+1</f>
        <v>3</v>
      </c>
      <c r="H3" s="37" t="s">
        <v>16</v>
      </c>
      <c r="I3" s="37" t="s">
        <v>57</v>
      </c>
      <c r="J3" s="38">
        <v>42399</v>
      </c>
      <c r="K3" s="38" t="s">
        <v>18</v>
      </c>
      <c r="L3" s="37" t="s">
        <v>31</v>
      </c>
      <c r="M3" s="38">
        <v>42371</v>
      </c>
      <c r="N3" s="37" t="s">
        <v>9</v>
      </c>
      <c r="O3" s="37" t="s">
        <v>18</v>
      </c>
      <c r="P3" s="37" t="s">
        <v>17</v>
      </c>
      <c r="R3" s="3" t="s">
        <v>42</v>
      </c>
      <c r="S3" s="4">
        <v>1</v>
      </c>
      <c r="U3" s="3" t="s">
        <v>20</v>
      </c>
      <c r="V3" s="4">
        <v>1</v>
      </c>
      <c r="X3" s="6" t="s">
        <v>2</v>
      </c>
      <c r="Y3" s="7" t="s">
        <v>16</v>
      </c>
      <c r="Z3" s="7" t="s">
        <v>36</v>
      </c>
      <c r="AA3" s="7" t="s">
        <v>22</v>
      </c>
      <c r="AB3" s="7" t="s">
        <v>61</v>
      </c>
      <c r="AC3" s="7" t="s">
        <v>35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P3" s="3" t="s">
        <v>23</v>
      </c>
      <c r="AQ3" s="4">
        <v>5</v>
      </c>
      <c r="AS3" s="3" t="s">
        <v>38</v>
      </c>
      <c r="AT3" s="4">
        <v>5</v>
      </c>
      <c r="AV3" s="3" t="s">
        <v>8</v>
      </c>
      <c r="AW3" s="4">
        <v>5</v>
      </c>
      <c r="AY3" s="2" t="s">
        <v>74</v>
      </c>
      <c r="AZ3" t="s">
        <v>18</v>
      </c>
      <c r="BA3" t="s">
        <v>17</v>
      </c>
      <c r="BB3" t="s">
        <v>35</v>
      </c>
    </row>
    <row r="4" spans="1:55" ht="15" customHeight="1">
      <c r="A4" s="37" t="s">
        <v>43</v>
      </c>
      <c r="B4" s="37" t="s">
        <v>19</v>
      </c>
      <c r="C4" s="37" t="s">
        <v>20</v>
      </c>
      <c r="D4" s="37" t="s">
        <v>21</v>
      </c>
      <c r="E4" s="38">
        <v>42384</v>
      </c>
      <c r="F4" s="38">
        <v>42390</v>
      </c>
      <c r="G4" s="37">
        <f>Jan[[#This Row],[Stop Date]]-Jan[[#This Row],[Start Date]]+1</f>
        <v>7</v>
      </c>
      <c r="H4" s="37" t="s">
        <v>22</v>
      </c>
      <c r="I4" s="37" t="s">
        <v>23</v>
      </c>
      <c r="J4" s="38" t="s">
        <v>24</v>
      </c>
      <c r="K4" s="38" t="s">
        <v>24</v>
      </c>
      <c r="L4" s="37" t="s">
        <v>24</v>
      </c>
      <c r="M4" s="38" t="s">
        <v>24</v>
      </c>
      <c r="N4" s="37" t="s">
        <v>9</v>
      </c>
      <c r="O4" s="37" t="s">
        <v>18</v>
      </c>
      <c r="P4" s="37" t="s">
        <v>18</v>
      </c>
      <c r="R4" s="3" t="s">
        <v>43</v>
      </c>
      <c r="S4" s="4">
        <v>1</v>
      </c>
      <c r="U4" s="3" t="s">
        <v>14</v>
      </c>
      <c r="V4" s="4">
        <v>3</v>
      </c>
      <c r="X4" s="3" t="s">
        <v>38</v>
      </c>
      <c r="Y4" s="4"/>
      <c r="Z4" s="4">
        <v>1</v>
      </c>
      <c r="AA4" s="4"/>
      <c r="AB4" s="4"/>
      <c r="AC4" s="4">
        <v>1</v>
      </c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P4" s="3" t="s">
        <v>57</v>
      </c>
      <c r="AQ4" s="4">
        <v>3</v>
      </c>
      <c r="AS4" s="3" t="s">
        <v>34</v>
      </c>
      <c r="AT4" s="4">
        <v>12</v>
      </c>
      <c r="AV4" s="3" t="s">
        <v>9</v>
      </c>
      <c r="AW4" s="4">
        <v>9</v>
      </c>
      <c r="AY4" s="3" t="s">
        <v>18</v>
      </c>
      <c r="AZ4" s="4">
        <v>8</v>
      </c>
      <c r="BA4" s="4">
        <v>4</v>
      </c>
      <c r="BB4" s="4">
        <v>12</v>
      </c>
      <c r="BC4"/>
    </row>
    <row r="5" spans="1:55" ht="15" customHeight="1">
      <c r="A5" s="37" t="s">
        <v>44</v>
      </c>
      <c r="B5" s="37" t="s">
        <v>25</v>
      </c>
      <c r="C5" s="37" t="s">
        <v>14</v>
      </c>
      <c r="D5" s="37" t="s">
        <v>26</v>
      </c>
      <c r="E5" s="38">
        <v>42370</v>
      </c>
      <c r="F5" s="38">
        <v>42383</v>
      </c>
      <c r="G5" s="37">
        <f>Jan[[#This Row],[Stop Date]]-Jan[[#This Row],[Start Date]]+1</f>
        <v>14</v>
      </c>
      <c r="H5" s="37" t="s">
        <v>22</v>
      </c>
      <c r="I5" s="37" t="s">
        <v>57</v>
      </c>
      <c r="J5" s="38">
        <v>42399</v>
      </c>
      <c r="K5" s="38" t="s">
        <v>18</v>
      </c>
      <c r="L5" s="37" t="s">
        <v>27</v>
      </c>
      <c r="M5" s="38">
        <v>42401</v>
      </c>
      <c r="N5" s="37" t="s">
        <v>8</v>
      </c>
      <c r="O5" s="37" t="s">
        <v>17</v>
      </c>
      <c r="P5" s="37" t="s">
        <v>17</v>
      </c>
      <c r="R5" s="3" t="s">
        <v>44</v>
      </c>
      <c r="S5" s="4">
        <v>1</v>
      </c>
      <c r="U5" s="3" t="s">
        <v>39</v>
      </c>
      <c r="V5" s="4">
        <v>1</v>
      </c>
      <c r="X5" s="3" t="s">
        <v>34</v>
      </c>
      <c r="Y5" s="4">
        <v>1</v>
      </c>
      <c r="Z5" s="4">
        <v>1</v>
      </c>
      <c r="AA5" s="4"/>
      <c r="AB5" s="4"/>
      <c r="AC5" s="4">
        <v>2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P5" s="3" t="s">
        <v>62</v>
      </c>
      <c r="AQ5" s="4">
        <v>5</v>
      </c>
      <c r="AS5" s="3" t="s">
        <v>21</v>
      </c>
      <c r="AT5" s="4">
        <v>7</v>
      </c>
      <c r="AV5" s="3" t="s">
        <v>35</v>
      </c>
      <c r="AW5" s="4">
        <v>14</v>
      </c>
      <c r="AY5" s="3" t="s">
        <v>17</v>
      </c>
      <c r="AZ5" s="4">
        <v>1</v>
      </c>
      <c r="BA5" s="4">
        <v>1</v>
      </c>
      <c r="BB5" s="4">
        <v>2</v>
      </c>
      <c r="BC5"/>
    </row>
    <row r="6" spans="1:55" ht="15" customHeight="1">
      <c r="A6" s="37" t="s">
        <v>45</v>
      </c>
      <c r="B6" s="37" t="s">
        <v>32</v>
      </c>
      <c r="C6" s="37" t="s">
        <v>73</v>
      </c>
      <c r="D6" s="37" t="s">
        <v>34</v>
      </c>
      <c r="E6" s="38">
        <v>42389</v>
      </c>
      <c r="F6" s="38">
        <v>42395</v>
      </c>
      <c r="G6" s="37">
        <f>Jan[[#This Row],[Stop Date]]-Jan[[#This Row],[Start Date]]+1</f>
        <v>7</v>
      </c>
      <c r="H6" s="37" t="s">
        <v>16</v>
      </c>
      <c r="I6" s="37" t="s">
        <v>23</v>
      </c>
      <c r="J6" s="38" t="s">
        <v>24</v>
      </c>
      <c r="K6" s="38" t="s">
        <v>24</v>
      </c>
      <c r="L6" s="37" t="s">
        <v>24</v>
      </c>
      <c r="M6" s="38" t="s">
        <v>24</v>
      </c>
      <c r="N6" s="37" t="s">
        <v>8</v>
      </c>
      <c r="O6" s="37" t="s">
        <v>18</v>
      </c>
      <c r="P6" s="37" t="s">
        <v>18</v>
      </c>
      <c r="R6" s="3" t="s">
        <v>45</v>
      </c>
      <c r="S6" s="4">
        <v>2</v>
      </c>
      <c r="U6" s="3" t="s">
        <v>73</v>
      </c>
      <c r="V6" s="4">
        <v>4</v>
      </c>
      <c r="X6" s="3" t="s">
        <v>21</v>
      </c>
      <c r="Y6" s="4"/>
      <c r="Z6" s="4"/>
      <c r="AA6" s="4">
        <v>1</v>
      </c>
      <c r="AB6" s="4"/>
      <c r="AC6" s="4">
        <v>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P6" s="3" t="s">
        <v>79</v>
      </c>
      <c r="AQ6" s="4">
        <v>1</v>
      </c>
      <c r="AS6" s="3" t="s">
        <v>26</v>
      </c>
      <c r="AT6" s="4">
        <v>14</v>
      </c>
      <c r="AY6" s="3" t="s">
        <v>35</v>
      </c>
      <c r="AZ6" s="4">
        <v>9</v>
      </c>
      <c r="BA6" s="4">
        <v>5</v>
      </c>
      <c r="BB6" s="4">
        <v>14</v>
      </c>
      <c r="BC6"/>
    </row>
    <row r="7" spans="1:55" ht="15" customHeight="1">
      <c r="A7" s="37" t="s">
        <v>45</v>
      </c>
      <c r="B7" s="37" t="s">
        <v>32</v>
      </c>
      <c r="C7" s="37" t="s">
        <v>14</v>
      </c>
      <c r="D7" s="37" t="s">
        <v>15</v>
      </c>
      <c r="E7" s="38">
        <v>42372</v>
      </c>
      <c r="F7" s="38">
        <v>42374</v>
      </c>
      <c r="G7" s="39">
        <f>Jan[[#This Row],[Stop Date]]-Jan[[#This Row],[Start Date]]+1</f>
        <v>3</v>
      </c>
      <c r="H7" s="37" t="s">
        <v>16</v>
      </c>
      <c r="I7" s="37" t="s">
        <v>57</v>
      </c>
      <c r="J7" s="38">
        <v>42372</v>
      </c>
      <c r="K7" s="38" t="s">
        <v>18</v>
      </c>
      <c r="L7" s="37" t="s">
        <v>27</v>
      </c>
      <c r="M7" s="38">
        <v>42374</v>
      </c>
      <c r="N7" s="37" t="s">
        <v>8</v>
      </c>
      <c r="O7" s="37" t="s">
        <v>18</v>
      </c>
      <c r="P7" s="37" t="s">
        <v>17</v>
      </c>
      <c r="R7" s="3" t="s">
        <v>46</v>
      </c>
      <c r="S7" s="4">
        <v>2</v>
      </c>
      <c r="U7" s="3" t="s">
        <v>59</v>
      </c>
      <c r="V7" s="4">
        <v>5</v>
      </c>
      <c r="X7" s="3" t="s">
        <v>26</v>
      </c>
      <c r="Y7" s="4"/>
      <c r="Z7" s="4"/>
      <c r="AA7" s="4">
        <v>1</v>
      </c>
      <c r="AB7" s="4"/>
      <c r="AC7" s="4">
        <v>1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P7" s="3" t="s">
        <v>35</v>
      </c>
      <c r="AQ7" s="4">
        <v>14</v>
      </c>
      <c r="AS7" s="3" t="s">
        <v>15</v>
      </c>
      <c r="AT7" s="4">
        <v>6</v>
      </c>
      <c r="AZ7" s="5"/>
      <c r="BC7"/>
    </row>
    <row r="8" spans="1:55" ht="15" customHeight="1">
      <c r="A8" s="37" t="s">
        <v>46</v>
      </c>
      <c r="B8" s="37" t="s">
        <v>37</v>
      </c>
      <c r="C8" s="37" t="s">
        <v>73</v>
      </c>
      <c r="D8" s="37" t="s">
        <v>34</v>
      </c>
      <c r="E8" s="38">
        <v>42389</v>
      </c>
      <c r="F8" s="38">
        <v>42393</v>
      </c>
      <c r="G8" s="39">
        <f>Jan[[#This Row],[Stop Date]]-Jan[[#This Row],[Start Date]]+1</f>
        <v>5</v>
      </c>
      <c r="H8" s="37" t="s">
        <v>36</v>
      </c>
      <c r="I8" s="37" t="s">
        <v>23</v>
      </c>
      <c r="J8" s="38" t="s">
        <v>24</v>
      </c>
      <c r="K8" s="38" t="s">
        <v>24</v>
      </c>
      <c r="L8" s="37" t="s">
        <v>24</v>
      </c>
      <c r="M8" s="38" t="s">
        <v>24</v>
      </c>
      <c r="N8" s="37" t="s">
        <v>8</v>
      </c>
      <c r="O8" s="37" t="s">
        <v>18</v>
      </c>
      <c r="P8" s="37" t="s">
        <v>18</v>
      </c>
      <c r="R8" s="3" t="s">
        <v>47</v>
      </c>
      <c r="S8" s="4">
        <v>1</v>
      </c>
      <c r="U8" s="3" t="s">
        <v>35</v>
      </c>
      <c r="V8" s="4">
        <v>14</v>
      </c>
      <c r="X8" s="3" t="s">
        <v>15</v>
      </c>
      <c r="Y8" s="4">
        <v>2</v>
      </c>
      <c r="Z8" s="4"/>
      <c r="AA8" s="4"/>
      <c r="AB8" s="4"/>
      <c r="AC8" s="4">
        <v>2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S8" s="3" t="s">
        <v>40</v>
      </c>
      <c r="AT8" s="4">
        <v>10</v>
      </c>
      <c r="AZ8" s="5"/>
      <c r="BC8"/>
    </row>
    <row r="9" spans="1:55" ht="15" customHeight="1">
      <c r="A9" s="37" t="s">
        <v>46</v>
      </c>
      <c r="B9" s="37" t="s">
        <v>37</v>
      </c>
      <c r="C9" s="37" t="s">
        <v>73</v>
      </c>
      <c r="D9" s="37" t="s">
        <v>38</v>
      </c>
      <c r="E9" s="38">
        <v>42389</v>
      </c>
      <c r="F9" s="38">
        <v>42393</v>
      </c>
      <c r="G9" s="39">
        <f>Jan[[#This Row],[Stop Date]]-Jan[[#This Row],[Start Date]]+1</f>
        <v>5</v>
      </c>
      <c r="H9" s="37" t="s">
        <v>36</v>
      </c>
      <c r="I9" s="37" t="s">
        <v>23</v>
      </c>
      <c r="J9" s="38" t="s">
        <v>24</v>
      </c>
      <c r="K9" s="38" t="s">
        <v>24</v>
      </c>
      <c r="L9" s="37" t="s">
        <v>24</v>
      </c>
      <c r="M9" s="38" t="s">
        <v>24</v>
      </c>
      <c r="N9" s="37" t="s">
        <v>8</v>
      </c>
      <c r="O9" s="37" t="s">
        <v>18</v>
      </c>
      <c r="P9" s="37" t="s">
        <v>18</v>
      </c>
      <c r="R9" s="3" t="s">
        <v>48</v>
      </c>
      <c r="S9" s="4">
        <v>1</v>
      </c>
      <c r="U9"/>
      <c r="V9"/>
      <c r="X9" s="3" t="s">
        <v>40</v>
      </c>
      <c r="Y9" s="4"/>
      <c r="Z9" s="4"/>
      <c r="AA9" s="4">
        <v>1</v>
      </c>
      <c r="AB9" s="4"/>
      <c r="AC9" s="4">
        <v>1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S9" s="3" t="s">
        <v>60</v>
      </c>
      <c r="AT9" s="4">
        <v>25</v>
      </c>
      <c r="AZ9" s="5"/>
      <c r="BC9"/>
    </row>
    <row r="10" spans="1:55" ht="15" customHeight="1">
      <c r="A10" s="37" t="s">
        <v>47</v>
      </c>
      <c r="B10" s="37" t="s">
        <v>25</v>
      </c>
      <c r="C10" s="37" t="s">
        <v>39</v>
      </c>
      <c r="D10" s="37" t="s">
        <v>40</v>
      </c>
      <c r="E10" s="38">
        <v>42383</v>
      </c>
      <c r="F10" s="38">
        <v>42392</v>
      </c>
      <c r="G10" s="39">
        <f>Jan[[#This Row],[Stop Date]]-Jan[[#This Row],[Start Date]]+1</f>
        <v>10</v>
      </c>
      <c r="H10" s="37" t="s">
        <v>22</v>
      </c>
      <c r="I10" s="37" t="s">
        <v>79</v>
      </c>
      <c r="J10" s="38">
        <v>42382</v>
      </c>
      <c r="K10" s="38" t="s">
        <v>17</v>
      </c>
      <c r="L10" s="37" t="s">
        <v>39</v>
      </c>
      <c r="M10" s="38">
        <v>42387</v>
      </c>
      <c r="N10" s="37" t="s">
        <v>9</v>
      </c>
      <c r="O10" s="37" t="s">
        <v>17</v>
      </c>
      <c r="P10" s="37" t="s">
        <v>18</v>
      </c>
      <c r="R10" s="3" t="s">
        <v>64</v>
      </c>
      <c r="S10" s="4">
        <v>1</v>
      </c>
      <c r="W10"/>
      <c r="X10" s="3" t="s">
        <v>60</v>
      </c>
      <c r="Y10" s="4"/>
      <c r="Z10" s="4"/>
      <c r="AA10" s="4"/>
      <c r="AB10" s="4">
        <v>5</v>
      </c>
      <c r="AC10" s="4">
        <v>5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S10" s="3" t="s">
        <v>80</v>
      </c>
      <c r="AT10" s="4">
        <v>7</v>
      </c>
      <c r="AZ10" s="5"/>
      <c r="BC10"/>
    </row>
    <row r="11" spans="1:55" ht="15" customHeight="1">
      <c r="A11" s="37" t="s">
        <v>48</v>
      </c>
      <c r="B11" s="37" t="s">
        <v>58</v>
      </c>
      <c r="C11" s="37" t="s">
        <v>59</v>
      </c>
      <c r="D11" s="37" t="s">
        <v>60</v>
      </c>
      <c r="E11" s="38">
        <v>42370</v>
      </c>
      <c r="F11" s="38">
        <v>42374</v>
      </c>
      <c r="G11" s="39">
        <f>Jan[[#This Row],[Stop Date]]-Jan[[#This Row],[Start Date]]+1</f>
        <v>5</v>
      </c>
      <c r="H11" s="37" t="s">
        <v>61</v>
      </c>
      <c r="I11" s="37" t="s">
        <v>62</v>
      </c>
      <c r="J11" s="38">
        <v>42370</v>
      </c>
      <c r="K11" s="38" t="s">
        <v>18</v>
      </c>
      <c r="L11" s="37" t="s">
        <v>63</v>
      </c>
      <c r="M11" s="38">
        <v>42370</v>
      </c>
      <c r="N11" s="37" t="s">
        <v>9</v>
      </c>
      <c r="O11" s="37" t="s">
        <v>18</v>
      </c>
      <c r="P11" s="37" t="s">
        <v>18</v>
      </c>
      <c r="R11" s="3" t="s">
        <v>66</v>
      </c>
      <c r="S11" s="4">
        <v>1</v>
      </c>
      <c r="V11"/>
      <c r="W11"/>
      <c r="X11" s="3" t="s">
        <v>80</v>
      </c>
      <c r="Y11" s="4"/>
      <c r="Z11" s="4"/>
      <c r="AA11" s="4"/>
      <c r="AB11" s="4">
        <v>1</v>
      </c>
      <c r="AC11" s="4">
        <v>1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S11" s="3" t="s">
        <v>35</v>
      </c>
      <c r="AT11" s="4">
        <v>86</v>
      </c>
      <c r="AZ11" s="5"/>
      <c r="BC11"/>
    </row>
    <row r="12" spans="1:55" ht="15" customHeight="1">
      <c r="A12" s="37" t="s">
        <v>64</v>
      </c>
      <c r="B12" s="37" t="s">
        <v>65</v>
      </c>
      <c r="C12" s="37" t="s">
        <v>59</v>
      </c>
      <c r="D12" s="37" t="s">
        <v>60</v>
      </c>
      <c r="E12" s="38">
        <v>42371</v>
      </c>
      <c r="F12" s="38">
        <v>42375</v>
      </c>
      <c r="G12" s="39">
        <f>Jan[[#This Row],[Stop Date]]-Jan[[#This Row],[Start Date]]+1</f>
        <v>5</v>
      </c>
      <c r="H12" s="37" t="s">
        <v>61</v>
      </c>
      <c r="I12" s="37" t="s">
        <v>62</v>
      </c>
      <c r="J12" s="38">
        <v>42371</v>
      </c>
      <c r="K12" s="38" t="s">
        <v>18</v>
      </c>
      <c r="L12" s="37" t="s">
        <v>63</v>
      </c>
      <c r="M12" s="38">
        <v>42371</v>
      </c>
      <c r="N12" s="37" t="s">
        <v>9</v>
      </c>
      <c r="O12" s="37" t="s">
        <v>18</v>
      </c>
      <c r="P12" s="37" t="s">
        <v>18</v>
      </c>
      <c r="R12" s="3" t="s">
        <v>68</v>
      </c>
      <c r="S12" s="4">
        <v>1</v>
      </c>
      <c r="V12"/>
      <c r="W12"/>
      <c r="X12" s="3" t="s">
        <v>35</v>
      </c>
      <c r="Y12" s="4">
        <v>3</v>
      </c>
      <c r="Z12" s="4">
        <v>2</v>
      </c>
      <c r="AA12" s="4">
        <v>3</v>
      </c>
      <c r="AB12" s="4">
        <v>6</v>
      </c>
      <c r="AC12" s="4">
        <v>14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BC12"/>
    </row>
    <row r="13" spans="1:55" ht="15" customHeight="1">
      <c r="A13" s="37" t="s">
        <v>66</v>
      </c>
      <c r="B13" s="37" t="s">
        <v>67</v>
      </c>
      <c r="C13" s="37" t="s">
        <v>59</v>
      </c>
      <c r="D13" s="37" t="s">
        <v>60</v>
      </c>
      <c r="E13" s="38">
        <v>42370</v>
      </c>
      <c r="F13" s="38">
        <v>42374</v>
      </c>
      <c r="G13" s="39">
        <f>Jan[[#This Row],[Stop Date]]-Jan[[#This Row],[Start Date]]+1</f>
        <v>5</v>
      </c>
      <c r="H13" s="37" t="s">
        <v>61</v>
      </c>
      <c r="I13" s="37" t="s">
        <v>62</v>
      </c>
      <c r="J13" s="38">
        <v>42370</v>
      </c>
      <c r="K13" s="38" t="s">
        <v>18</v>
      </c>
      <c r="L13" s="37" t="s">
        <v>63</v>
      </c>
      <c r="M13" s="38">
        <v>42370</v>
      </c>
      <c r="N13" s="37" t="s">
        <v>9</v>
      </c>
      <c r="O13" s="37" t="s">
        <v>18</v>
      </c>
      <c r="P13" s="37" t="s">
        <v>18</v>
      </c>
      <c r="Q13"/>
      <c r="R13" s="3" t="s">
        <v>71</v>
      </c>
      <c r="S13" s="4">
        <v>2</v>
      </c>
      <c r="V13"/>
      <c r="W13"/>
      <c r="BC13"/>
    </row>
    <row r="14" spans="1:55" ht="15" customHeight="1">
      <c r="A14" s="37" t="s">
        <v>68</v>
      </c>
      <c r="B14" s="37" t="s">
        <v>69</v>
      </c>
      <c r="C14" s="37" t="s">
        <v>59</v>
      </c>
      <c r="D14" s="37" t="s">
        <v>60</v>
      </c>
      <c r="E14" s="38">
        <v>42370</v>
      </c>
      <c r="F14" s="38">
        <v>42374</v>
      </c>
      <c r="G14" s="39">
        <f>Jan[[#This Row],[Stop Date]]-Jan[[#This Row],[Start Date]]+1</f>
        <v>5</v>
      </c>
      <c r="H14" s="37" t="s">
        <v>61</v>
      </c>
      <c r="I14" s="37" t="s">
        <v>62</v>
      </c>
      <c r="J14" s="38">
        <v>42370</v>
      </c>
      <c r="K14" s="38" t="s">
        <v>18</v>
      </c>
      <c r="L14" s="37" t="s">
        <v>70</v>
      </c>
      <c r="M14" s="38">
        <v>42370</v>
      </c>
      <c r="N14" s="37" t="s">
        <v>9</v>
      </c>
      <c r="O14" s="37" t="s">
        <v>18</v>
      </c>
      <c r="P14" s="39" t="s">
        <v>17</v>
      </c>
      <c r="Q14"/>
      <c r="R14" s="3" t="s">
        <v>35</v>
      </c>
      <c r="S14" s="4">
        <v>14</v>
      </c>
      <c r="V14"/>
      <c r="W14"/>
      <c r="BC14"/>
    </row>
    <row r="15" spans="1:55" ht="15" customHeight="1">
      <c r="A15" s="37" t="s">
        <v>71</v>
      </c>
      <c r="B15" s="37" t="s">
        <v>72</v>
      </c>
      <c r="C15" s="37" t="s">
        <v>59</v>
      </c>
      <c r="D15" s="37" t="s">
        <v>60</v>
      </c>
      <c r="E15" s="38">
        <v>42370</v>
      </c>
      <c r="F15" s="38">
        <v>42374</v>
      </c>
      <c r="G15" s="39">
        <f>Jan[[#This Row],[Stop Date]]-Jan[[#This Row],[Start Date]]+1</f>
        <v>5</v>
      </c>
      <c r="H15" s="37" t="s">
        <v>61</v>
      </c>
      <c r="I15" s="37" t="s">
        <v>62</v>
      </c>
      <c r="J15" s="38">
        <v>42370</v>
      </c>
      <c r="K15" s="38" t="s">
        <v>18</v>
      </c>
      <c r="L15" s="37" t="s">
        <v>70</v>
      </c>
      <c r="M15" s="38">
        <v>42370</v>
      </c>
      <c r="N15" s="37" t="s">
        <v>9</v>
      </c>
      <c r="O15" s="37" t="s">
        <v>18</v>
      </c>
      <c r="P15" s="37" t="s">
        <v>17</v>
      </c>
      <c r="Q15"/>
      <c r="V15"/>
      <c r="W15"/>
      <c r="BC15"/>
    </row>
    <row r="16" spans="1:55" ht="15" customHeight="1">
      <c r="A16" s="37" t="s">
        <v>71</v>
      </c>
      <c r="B16" s="37" t="s">
        <v>72</v>
      </c>
      <c r="C16" s="37" t="s">
        <v>73</v>
      </c>
      <c r="D16" s="37" t="s">
        <v>80</v>
      </c>
      <c r="E16" s="38">
        <v>42371</v>
      </c>
      <c r="F16" s="38">
        <v>42377</v>
      </c>
      <c r="G16" s="39">
        <f>Jan[[#This Row],[Stop Date]]-Jan[[#This Row],[Start Date]]+1</f>
        <v>7</v>
      </c>
      <c r="H16" s="37" t="s">
        <v>61</v>
      </c>
      <c r="I16" s="37" t="s">
        <v>23</v>
      </c>
      <c r="J16" s="38" t="s">
        <v>24</v>
      </c>
      <c r="K16" s="38" t="s">
        <v>24</v>
      </c>
      <c r="L16" s="37" t="s">
        <v>24</v>
      </c>
      <c r="M16" s="38" t="s">
        <v>24</v>
      </c>
      <c r="N16" s="37" t="s">
        <v>9</v>
      </c>
      <c r="O16" s="37" t="s">
        <v>18</v>
      </c>
      <c r="P16" s="37" t="s">
        <v>18</v>
      </c>
      <c r="Q16"/>
      <c r="V16"/>
      <c r="W16"/>
      <c r="BC16"/>
    </row>
    <row r="17" spans="16:55" ht="15" customHeight="1">
      <c r="P17" s="40"/>
      <c r="Q17"/>
      <c r="V17"/>
      <c r="W17"/>
      <c r="BC17"/>
    </row>
    <row r="18" spans="16:55" ht="15" customHeight="1">
      <c r="P18" s="40"/>
      <c r="Q18"/>
      <c r="V18"/>
      <c r="BC18"/>
    </row>
    <row r="19" spans="16:55" ht="15" customHeight="1">
      <c r="P19" s="40"/>
      <c r="Q19"/>
      <c r="BC19"/>
    </row>
    <row r="20" spans="16:55" ht="15" customHeight="1">
      <c r="P20" s="40"/>
      <c r="Q20"/>
      <c r="BC20"/>
    </row>
    <row r="21" spans="16:55" ht="15" customHeight="1">
      <c r="P21" s="40"/>
      <c r="Q21"/>
      <c r="BC21"/>
    </row>
    <row r="22" spans="16:55" ht="15" customHeight="1">
      <c r="P22" s="40"/>
      <c r="Q22"/>
    </row>
    <row r="23" spans="16:55" ht="15" customHeight="1">
      <c r="P23" s="40"/>
      <c r="Q23"/>
    </row>
    <row r="24" spans="16:55" ht="15" customHeight="1">
      <c r="P24" s="40"/>
      <c r="Q24"/>
    </row>
    <row r="25" spans="16:55" ht="15" customHeight="1">
      <c r="P25" s="40"/>
      <c r="Q25"/>
    </row>
    <row r="26" spans="16:55" ht="15" customHeight="1">
      <c r="P26" s="40"/>
      <c r="Q2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6:55" ht="15" customHeight="1">
      <c r="P27" s="40"/>
      <c r="Q27"/>
    </row>
    <row r="28" spans="16:55" ht="15" customHeight="1">
      <c r="P28" s="40"/>
      <c r="Q28"/>
    </row>
    <row r="29" spans="16:55" ht="15" customHeight="1" thickBot="1">
      <c r="P29" s="40"/>
      <c r="Q29"/>
    </row>
    <row r="30" spans="16:55" ht="15" customHeight="1" thickBot="1">
      <c r="P30" s="40"/>
      <c r="Q30"/>
      <c r="R30" s="48" t="s">
        <v>56</v>
      </c>
      <c r="S30" s="49"/>
    </row>
    <row r="31" spans="16:55" ht="15" customHeight="1">
      <c r="R31" s="14" t="s">
        <v>75</v>
      </c>
      <c r="S31" s="5">
        <v>1240</v>
      </c>
    </row>
    <row r="32" spans="16:55" ht="15" customHeight="1">
      <c r="R32" s="14" t="s">
        <v>76</v>
      </c>
      <c r="S32" s="12">
        <f>GETPIVOTDATA("Antibiotic",$X$2)/S31*1000</f>
        <v>11.29032258064516</v>
      </c>
    </row>
    <row r="33" spans="18:19" ht="15" customHeight="1">
      <c r="R33" s="14" t="s">
        <v>77</v>
      </c>
      <c r="S33" s="12">
        <f>GETPIVOTDATA("Days of Therapy",$AS$2)/S31*1000</f>
        <v>69.354838709677409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0.8571428571428571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0.66666666666666663</v>
      </c>
    </row>
    <row r="36" spans="18:19" ht="15" customHeight="1">
      <c r="R36" s="14" t="s">
        <v>84</v>
      </c>
      <c r="S36" s="13">
        <f>GETPIVOTDATA("Assessment / SBAR Tool Completed?",$AY$2,"Assessment / SBAR Tool Completed?","No")/GETPIVOTDATA("Assessment / SBAR Tool Completed?",$AY$2)</f>
        <v>0.14285714285714285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0.5</v>
      </c>
    </row>
    <row r="38" spans="18:19" ht="15" customHeight="1">
      <c r="R38" s="14" t="s">
        <v>85</v>
      </c>
      <c r="S38" s="12">
        <f>GETPIVOTDATA("Lab Sent",$AP$2,"Lab Sent","UA, reflex C&amp;S")/S31*1000</f>
        <v>2.4193548387096775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30:S30"/>
    <mergeCell ref="R1:BB1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zoomScaleNormal="100" workbookViewId="0">
      <pane xSplit="1" topLeftCell="T1" activePane="topRight" state="frozen"/>
      <selection pane="topRight" activeCell="AE5" sqref="AE5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22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4.7109375" style="37" bestFit="1" customWidth="1"/>
    <col min="10" max="10" width="11.5703125" style="38" bestFit="1" customWidth="1"/>
    <col min="11" max="11" width="13" style="38" bestFit="1" customWidth="1"/>
    <col min="12" max="12" width="21.140625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3.140625" style="1" customWidth="1"/>
    <col min="22" max="22" width="8.28515625" style="1" bestFit="1" customWidth="1"/>
    <col min="23" max="23" width="1.85546875" style="1" customWidth="1"/>
    <col min="24" max="24" width="23.85546875" style="1" bestFit="1" customWidth="1"/>
    <col min="25" max="25" width="16.28515625" style="5" bestFit="1" customWidth="1"/>
    <col min="26" max="26" width="8.7109375" style="1" bestFit="1" customWidth="1"/>
    <col min="27" max="27" width="8" style="1" customWidth="1"/>
    <col min="28" max="28" width="9.28515625" style="1" bestFit="1" customWidth="1"/>
    <col min="29" max="29" width="11.28515625" style="1" bestFit="1" customWidth="1"/>
    <col min="30" max="40" width="11.28515625" style="1" customWidth="1"/>
    <col min="41" max="41" width="1.7109375" style="1" customWidth="1"/>
    <col min="42" max="42" width="14" style="1" customWidth="1"/>
    <col min="43" max="43" width="8.28515625" style="1" bestFit="1" customWidth="1"/>
    <col min="44" max="44" width="1.7109375" style="1" customWidth="1"/>
    <col min="45" max="45" width="22" style="1" bestFit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5.42578125" style="1" bestFit="1" customWidth="1"/>
    <col min="52" max="52" width="16.28515625" style="1" customWidth="1"/>
    <col min="53" max="53" width="3.5703125" style="1" customWidth="1"/>
    <col min="54" max="54" width="11.28515625" style="1" customWidth="1"/>
    <col min="55" max="16384" width="20.140625" style="1"/>
  </cols>
  <sheetData>
    <row r="1" spans="1:55" ht="30" customHeight="1">
      <c r="A1" s="54" t="s">
        <v>105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31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42402</v>
      </c>
      <c r="F3" s="38">
        <v>42408</v>
      </c>
      <c r="G3" s="37">
        <f>Feb[[#This Row],[Stop Date]]-Feb[[#This Row],[Start Date]]+1</f>
        <v>7</v>
      </c>
      <c r="H3" s="37" t="s">
        <v>16</v>
      </c>
      <c r="I3" s="37" t="s">
        <v>57</v>
      </c>
      <c r="J3" s="38">
        <v>42403</v>
      </c>
      <c r="K3" s="38" t="s">
        <v>18</v>
      </c>
      <c r="L3" s="37" t="s">
        <v>27</v>
      </c>
      <c r="M3" s="38">
        <v>42405</v>
      </c>
      <c r="N3" s="37" t="s">
        <v>9</v>
      </c>
      <c r="O3" s="37" t="s">
        <v>18</v>
      </c>
      <c r="P3" s="37" t="s">
        <v>17</v>
      </c>
      <c r="R3" s="3" t="s">
        <v>42</v>
      </c>
      <c r="S3" s="4">
        <v>1</v>
      </c>
      <c r="T3"/>
      <c r="U3" s="3" t="s">
        <v>59</v>
      </c>
      <c r="V3" s="4">
        <v>1</v>
      </c>
      <c r="W3"/>
      <c r="X3" s="2" t="s">
        <v>107</v>
      </c>
      <c r="Y3" t="s">
        <v>61</v>
      </c>
      <c r="Z3" t="s">
        <v>16</v>
      </c>
      <c r="AA3" t="s">
        <v>36</v>
      </c>
      <c r="AB3" t="s">
        <v>103</v>
      </c>
      <c r="AC3" t="s">
        <v>35</v>
      </c>
      <c r="AD3"/>
      <c r="AE3"/>
      <c r="AF3"/>
      <c r="AG3"/>
      <c r="AH3"/>
      <c r="AI3"/>
      <c r="AJ3"/>
      <c r="AK3"/>
      <c r="AL3"/>
      <c r="AM3"/>
      <c r="AN3"/>
      <c r="AP3" s="3" t="s">
        <v>62</v>
      </c>
      <c r="AQ3" s="4">
        <v>1</v>
      </c>
      <c r="AR3"/>
      <c r="AS3" s="3" t="s">
        <v>38</v>
      </c>
      <c r="AT3" s="4">
        <v>5</v>
      </c>
      <c r="AU3"/>
      <c r="AV3" s="3" t="s">
        <v>8</v>
      </c>
      <c r="AW3" s="4">
        <v>3</v>
      </c>
      <c r="AX3"/>
      <c r="AY3" s="2" t="s">
        <v>74</v>
      </c>
      <c r="AZ3" t="s">
        <v>18</v>
      </c>
      <c r="BA3" t="s">
        <v>17</v>
      </c>
      <c r="BB3" t="s">
        <v>35</v>
      </c>
    </row>
    <row r="4" spans="1:55" s="32" customFormat="1">
      <c r="A4" s="41" t="s">
        <v>43</v>
      </c>
      <c r="B4" s="41" t="s">
        <v>25</v>
      </c>
      <c r="C4" s="41" t="s">
        <v>14</v>
      </c>
      <c r="D4" s="41" t="s">
        <v>26</v>
      </c>
      <c r="E4" s="42">
        <v>42402</v>
      </c>
      <c r="F4" s="42">
        <v>42408</v>
      </c>
      <c r="G4" s="41">
        <f>Feb[[#This Row],[Stop Date]]-Feb[[#This Row],[Start Date]]+1</f>
        <v>7</v>
      </c>
      <c r="H4" s="41" t="s">
        <v>103</v>
      </c>
      <c r="I4" s="41" t="s">
        <v>57</v>
      </c>
      <c r="J4" s="42">
        <v>42402</v>
      </c>
      <c r="K4" s="42" t="s">
        <v>18</v>
      </c>
      <c r="L4" s="41" t="s">
        <v>104</v>
      </c>
      <c r="M4" s="42">
        <v>42404</v>
      </c>
      <c r="N4" s="41" t="s">
        <v>8</v>
      </c>
      <c r="O4" s="41" t="s">
        <v>17</v>
      </c>
      <c r="P4" s="41" t="s">
        <v>17</v>
      </c>
      <c r="R4" s="3" t="s">
        <v>44</v>
      </c>
      <c r="S4" s="33">
        <v>2</v>
      </c>
      <c r="T4" s="34"/>
      <c r="U4" s="3" t="s">
        <v>33</v>
      </c>
      <c r="V4" s="33">
        <v>1</v>
      </c>
      <c r="W4" s="34"/>
      <c r="X4" s="3" t="s">
        <v>38</v>
      </c>
      <c r="Y4" s="33"/>
      <c r="Z4" s="33"/>
      <c r="AA4" s="33">
        <v>1</v>
      </c>
      <c r="AB4" s="33"/>
      <c r="AC4" s="33">
        <v>1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P4" s="3" t="s">
        <v>23</v>
      </c>
      <c r="AQ4" s="33">
        <v>3</v>
      </c>
      <c r="AR4" s="34"/>
      <c r="AS4" s="3" t="s">
        <v>34</v>
      </c>
      <c r="AT4" s="33">
        <v>5</v>
      </c>
      <c r="AU4" s="34"/>
      <c r="AV4" s="3" t="s">
        <v>9</v>
      </c>
      <c r="AW4" s="4">
        <v>4</v>
      </c>
      <c r="AX4"/>
      <c r="AY4" s="3" t="s">
        <v>18</v>
      </c>
      <c r="AZ4" s="4">
        <v>3</v>
      </c>
      <c r="BA4" s="4">
        <v>3</v>
      </c>
      <c r="BB4" s="4">
        <v>6</v>
      </c>
      <c r="BC4" s="34"/>
    </row>
    <row r="5" spans="1:55" ht="15" customHeight="1">
      <c r="A5" s="37" t="s">
        <v>44</v>
      </c>
      <c r="B5" s="37" t="s">
        <v>32</v>
      </c>
      <c r="C5" s="37" t="s">
        <v>33</v>
      </c>
      <c r="D5" s="37" t="s">
        <v>34</v>
      </c>
      <c r="E5" s="38">
        <v>42420</v>
      </c>
      <c r="F5" s="38">
        <v>42424</v>
      </c>
      <c r="G5" s="37">
        <f>Feb[[#This Row],[Stop Date]]-Feb[[#This Row],[Start Date]]+1</f>
        <v>5</v>
      </c>
      <c r="H5" s="37" t="s">
        <v>16</v>
      </c>
      <c r="I5" s="37" t="s">
        <v>23</v>
      </c>
      <c r="J5" s="38" t="s">
        <v>24</v>
      </c>
      <c r="K5" s="38" t="s">
        <v>24</v>
      </c>
      <c r="L5" s="37" t="s">
        <v>24</v>
      </c>
      <c r="M5" s="38" t="s">
        <v>24</v>
      </c>
      <c r="N5" s="37" t="s">
        <v>8</v>
      </c>
      <c r="O5" s="37" t="s">
        <v>18</v>
      </c>
      <c r="P5" s="37" t="s">
        <v>18</v>
      </c>
      <c r="R5" s="3" t="s">
        <v>45</v>
      </c>
      <c r="S5" s="4">
        <v>1</v>
      </c>
      <c r="T5"/>
      <c r="U5" s="3" t="s">
        <v>73</v>
      </c>
      <c r="V5" s="4">
        <v>2</v>
      </c>
      <c r="W5"/>
      <c r="X5" s="3" t="s">
        <v>34</v>
      </c>
      <c r="Y5" s="4"/>
      <c r="Z5" s="4">
        <v>1</v>
      </c>
      <c r="AA5" s="4"/>
      <c r="AB5" s="4"/>
      <c r="AC5" s="4">
        <v>1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P5" s="3" t="s">
        <v>57</v>
      </c>
      <c r="AQ5" s="4">
        <v>3</v>
      </c>
      <c r="AR5"/>
      <c r="AS5" s="3" t="s">
        <v>26</v>
      </c>
      <c r="AT5" s="4">
        <v>7</v>
      </c>
      <c r="AU5"/>
      <c r="AV5" s="3" t="s">
        <v>35</v>
      </c>
      <c r="AW5" s="4">
        <v>7</v>
      </c>
      <c r="AX5"/>
      <c r="AY5" s="3" t="s">
        <v>17</v>
      </c>
      <c r="AZ5" s="4"/>
      <c r="BA5" s="4">
        <v>1</v>
      </c>
      <c r="BB5" s="4">
        <v>1</v>
      </c>
      <c r="BC5"/>
    </row>
    <row r="6" spans="1:55" ht="15" customHeight="1">
      <c r="A6" s="37" t="s">
        <v>44</v>
      </c>
      <c r="B6" s="37" t="s">
        <v>32</v>
      </c>
      <c r="C6" s="37" t="s">
        <v>14</v>
      </c>
      <c r="D6" s="37" t="s">
        <v>15</v>
      </c>
      <c r="E6" s="38">
        <v>42403</v>
      </c>
      <c r="F6" s="38">
        <v>42405</v>
      </c>
      <c r="G6" s="39">
        <f>Feb[[#This Row],[Stop Date]]-Feb[[#This Row],[Start Date]]+1</f>
        <v>3</v>
      </c>
      <c r="H6" s="37" t="s">
        <v>103</v>
      </c>
      <c r="I6" s="37" t="s">
        <v>57</v>
      </c>
      <c r="J6" s="38">
        <v>42403</v>
      </c>
      <c r="K6" s="38" t="s">
        <v>18</v>
      </c>
      <c r="L6" s="37" t="s">
        <v>27</v>
      </c>
      <c r="M6" s="38">
        <v>42405</v>
      </c>
      <c r="N6" s="37" t="s">
        <v>9</v>
      </c>
      <c r="O6" s="37" t="s">
        <v>18</v>
      </c>
      <c r="P6" s="37" t="s">
        <v>17</v>
      </c>
      <c r="R6" s="3" t="s">
        <v>46</v>
      </c>
      <c r="S6" s="4">
        <v>1</v>
      </c>
      <c r="T6"/>
      <c r="U6" s="3" t="s">
        <v>14</v>
      </c>
      <c r="V6" s="4">
        <v>3</v>
      </c>
      <c r="W6"/>
      <c r="X6" s="3" t="s">
        <v>26</v>
      </c>
      <c r="Y6" s="4"/>
      <c r="Z6" s="4"/>
      <c r="AA6" s="4"/>
      <c r="AB6" s="4">
        <v>1</v>
      </c>
      <c r="AC6" s="4">
        <v>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P6" s="3" t="s">
        <v>35</v>
      </c>
      <c r="AQ6" s="4">
        <v>7</v>
      </c>
      <c r="AR6"/>
      <c r="AS6" s="3" t="s">
        <v>80</v>
      </c>
      <c r="AT6" s="4">
        <v>7</v>
      </c>
      <c r="AU6"/>
      <c r="AV6"/>
      <c r="AW6"/>
      <c r="AX6"/>
      <c r="AY6" s="3" t="s">
        <v>35</v>
      </c>
      <c r="AZ6" s="4">
        <v>3</v>
      </c>
      <c r="BA6" s="4">
        <v>4</v>
      </c>
      <c r="BB6" s="4">
        <v>7</v>
      </c>
      <c r="BC6"/>
    </row>
    <row r="7" spans="1:55" ht="15" customHeight="1">
      <c r="A7" s="37" t="s">
        <v>45</v>
      </c>
      <c r="B7" s="37" t="s">
        <v>37</v>
      </c>
      <c r="C7" s="37" t="s">
        <v>73</v>
      </c>
      <c r="D7" s="37" t="s">
        <v>38</v>
      </c>
      <c r="E7" s="38">
        <v>42420</v>
      </c>
      <c r="F7" s="38">
        <v>42424</v>
      </c>
      <c r="G7" s="39">
        <f>Feb[[#This Row],[Stop Date]]-Feb[[#This Row],[Start Date]]+1</f>
        <v>5</v>
      </c>
      <c r="H7" s="37" t="s">
        <v>36</v>
      </c>
      <c r="I7" s="37" t="s">
        <v>23</v>
      </c>
      <c r="J7" s="38" t="s">
        <v>24</v>
      </c>
      <c r="K7" s="38" t="s">
        <v>24</v>
      </c>
      <c r="L7" s="37" t="s">
        <v>24</v>
      </c>
      <c r="M7" s="38" t="s">
        <v>24</v>
      </c>
      <c r="N7" s="37" t="s">
        <v>8</v>
      </c>
      <c r="O7" s="37" t="s">
        <v>18</v>
      </c>
      <c r="P7" s="37" t="s">
        <v>18</v>
      </c>
      <c r="R7" s="3" t="s">
        <v>43</v>
      </c>
      <c r="S7" s="4">
        <v>1</v>
      </c>
      <c r="T7"/>
      <c r="U7" s="3" t="s">
        <v>35</v>
      </c>
      <c r="V7" s="4">
        <v>7</v>
      </c>
      <c r="W7"/>
      <c r="X7" s="3" t="s">
        <v>80</v>
      </c>
      <c r="Y7" s="4">
        <v>1</v>
      </c>
      <c r="Z7" s="4"/>
      <c r="AA7" s="4"/>
      <c r="AB7" s="4"/>
      <c r="AC7" s="4">
        <v>1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P7"/>
      <c r="AQ7"/>
      <c r="AR7"/>
      <c r="AS7" s="3" t="s">
        <v>15</v>
      </c>
      <c r="AT7" s="4">
        <v>10</v>
      </c>
      <c r="AU7"/>
      <c r="AV7"/>
      <c r="AW7"/>
      <c r="AX7"/>
      <c r="AY7"/>
      <c r="AZ7"/>
      <c r="BA7"/>
      <c r="BC7"/>
    </row>
    <row r="8" spans="1:55" ht="15" customHeight="1">
      <c r="A8" s="37" t="s">
        <v>46</v>
      </c>
      <c r="B8" s="37" t="s">
        <v>69</v>
      </c>
      <c r="C8" s="37" t="s">
        <v>59</v>
      </c>
      <c r="D8" s="37" t="s">
        <v>60</v>
      </c>
      <c r="E8" s="38">
        <v>42402</v>
      </c>
      <c r="F8" s="38">
        <v>42405</v>
      </c>
      <c r="G8" s="39">
        <f>Feb[[#This Row],[Stop Date]]-Feb[[#This Row],[Start Date]]+1</f>
        <v>4</v>
      </c>
      <c r="H8" s="37" t="s">
        <v>61</v>
      </c>
      <c r="I8" s="37" t="s">
        <v>62</v>
      </c>
      <c r="J8" s="38">
        <v>42402</v>
      </c>
      <c r="K8" s="38" t="s">
        <v>18</v>
      </c>
      <c r="L8" s="37" t="s">
        <v>63</v>
      </c>
      <c r="M8" s="38">
        <v>42401</v>
      </c>
      <c r="N8" s="37" t="s">
        <v>9</v>
      </c>
      <c r="O8" s="37" t="s">
        <v>18</v>
      </c>
      <c r="P8" s="39" t="s">
        <v>17</v>
      </c>
      <c r="R8" s="3" t="s">
        <v>47</v>
      </c>
      <c r="S8" s="4">
        <v>1</v>
      </c>
      <c r="T8"/>
      <c r="U8"/>
      <c r="V8"/>
      <c r="W8"/>
      <c r="X8" s="3" t="s">
        <v>15</v>
      </c>
      <c r="Y8" s="4"/>
      <c r="Z8" s="4">
        <v>1</v>
      </c>
      <c r="AA8" s="4"/>
      <c r="AB8" s="4">
        <v>1</v>
      </c>
      <c r="AC8" s="4">
        <v>2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P8"/>
      <c r="AQ8"/>
      <c r="AR8"/>
      <c r="AS8" s="3" t="s">
        <v>60</v>
      </c>
      <c r="AT8" s="4">
        <v>4</v>
      </c>
      <c r="AU8"/>
      <c r="AV8"/>
      <c r="AW8"/>
      <c r="AX8"/>
      <c r="AY8"/>
      <c r="AZ8"/>
      <c r="BA8"/>
      <c r="BC8"/>
    </row>
    <row r="9" spans="1:55" ht="15" customHeight="1">
      <c r="A9" s="37" t="s">
        <v>47</v>
      </c>
      <c r="B9" s="37" t="s">
        <v>72</v>
      </c>
      <c r="C9" s="37" t="s">
        <v>73</v>
      </c>
      <c r="D9" s="37" t="s">
        <v>80</v>
      </c>
      <c r="E9" s="38">
        <v>42402</v>
      </c>
      <c r="F9" s="38">
        <v>42408</v>
      </c>
      <c r="G9" s="39">
        <f>Feb[[#This Row],[Stop Date]]-Feb[[#This Row],[Start Date]]+1</f>
        <v>7</v>
      </c>
      <c r="H9" s="37" t="s">
        <v>61</v>
      </c>
      <c r="I9" s="37" t="s">
        <v>23</v>
      </c>
      <c r="J9" s="38" t="s">
        <v>24</v>
      </c>
      <c r="K9" s="38" t="s">
        <v>24</v>
      </c>
      <c r="L9" s="37" t="s">
        <v>24</v>
      </c>
      <c r="M9" s="38" t="s">
        <v>24</v>
      </c>
      <c r="N9" s="37" t="s">
        <v>9</v>
      </c>
      <c r="O9" s="37" t="s">
        <v>18</v>
      </c>
      <c r="P9" s="37" t="s">
        <v>18</v>
      </c>
      <c r="R9" s="3" t="s">
        <v>35</v>
      </c>
      <c r="S9" s="4">
        <v>7</v>
      </c>
      <c r="T9"/>
      <c r="U9"/>
      <c r="V9"/>
      <c r="W9"/>
      <c r="X9" s="3" t="s">
        <v>60</v>
      </c>
      <c r="Y9" s="4">
        <v>1</v>
      </c>
      <c r="Z9" s="4"/>
      <c r="AA9" s="4"/>
      <c r="AB9" s="4"/>
      <c r="AC9" s="4">
        <v>1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/>
      <c r="AQ9"/>
      <c r="AR9"/>
      <c r="AS9" s="3" t="s">
        <v>35</v>
      </c>
      <c r="AT9" s="4">
        <v>38</v>
      </c>
      <c r="AU9"/>
      <c r="AV9"/>
      <c r="AW9"/>
      <c r="AX9"/>
      <c r="AY9"/>
      <c r="AZ9"/>
      <c r="BA9"/>
      <c r="BC9"/>
    </row>
    <row r="10" spans="1:55" ht="15" customHeight="1">
      <c r="P10" s="40"/>
      <c r="R10"/>
      <c r="S10"/>
      <c r="T10"/>
      <c r="U10"/>
      <c r="V10"/>
      <c r="W10"/>
      <c r="X10" s="3" t="s">
        <v>35</v>
      </c>
      <c r="Y10" s="4">
        <v>2</v>
      </c>
      <c r="Z10" s="4">
        <v>2</v>
      </c>
      <c r="AA10" s="4">
        <v>1</v>
      </c>
      <c r="AB10" s="4">
        <v>2</v>
      </c>
      <c r="AC10" s="4">
        <v>7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P18" s="40"/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P19" s="40"/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P20" s="40"/>
      <c r="Q20"/>
      <c r="BC20"/>
    </row>
    <row r="21" spans="16:55" ht="15" customHeight="1">
      <c r="P21" s="40"/>
      <c r="Q21"/>
      <c r="BC21"/>
    </row>
    <row r="22" spans="16:55" ht="15" customHeight="1">
      <c r="P22" s="40"/>
      <c r="Q22"/>
    </row>
    <row r="23" spans="16:55" ht="15" customHeight="1">
      <c r="P23" s="40"/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980</v>
      </c>
    </row>
    <row r="32" spans="16:55" ht="15" customHeight="1">
      <c r="R32" s="14" t="s">
        <v>76</v>
      </c>
      <c r="S32" s="12">
        <f>GETPIVOTDATA("Antibiotic",$X$2)/S31*1000</f>
        <v>7.1428571428571423</v>
      </c>
    </row>
    <row r="33" spans="18:19" ht="15" customHeight="1">
      <c r="R33" s="14" t="s">
        <v>77</v>
      </c>
      <c r="S33" s="12">
        <f>GETPIVOTDATA("Days of Therapy",$AS$2)/S31*1000</f>
        <v>38.775510204081634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0.8571428571428571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0.5</v>
      </c>
    </row>
    <row r="36" spans="18:19" ht="15" customHeight="1">
      <c r="R36" s="14" t="s">
        <v>84</v>
      </c>
      <c r="S36" s="13">
        <f>GETPIVOTDATA("Assessment / SBAR Tool Completed?",$AY$2,"Assessment / SBAR Tool Completed?","No")/GETPIVOTDATA("Assessment / SBAR Tool Completed?",$AY$2)</f>
        <v>0.14285714285714285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0</v>
      </c>
    </row>
    <row r="38" spans="18:19" ht="15" customHeight="1">
      <c r="R38" s="14" t="s">
        <v>85</v>
      </c>
      <c r="S38" s="12">
        <f>GETPIVOTDATA("Lab Sent",$AP$2,"Lab Sent","UA, reflex C&amp;S")/S31*1000</f>
        <v>3.0612244897959182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56"/>
  <sheetViews>
    <sheetView zoomScaleNormal="100" workbookViewId="0">
      <pane xSplit="1" topLeftCell="S1" activePane="topRight" state="frozen"/>
      <selection pane="topRight" activeCell="AD23" sqref="AD23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30.28515625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4.7109375" style="37" bestFit="1" customWidth="1"/>
    <col min="10" max="10" width="11.5703125" style="38" bestFit="1" customWidth="1"/>
    <col min="11" max="11" width="13" style="38" bestFit="1" customWidth="1"/>
    <col min="12" max="12" width="23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1.7109375" style="1" customWidth="1"/>
    <col min="22" max="22" width="8.28515625" style="1" bestFit="1" customWidth="1"/>
    <col min="23" max="23" width="1.85546875" style="1" customWidth="1"/>
    <col min="24" max="24" width="30.28515625" style="1" bestFit="1" customWidth="1"/>
    <col min="25" max="25" width="13.140625" style="5" customWidth="1"/>
    <col min="26" max="26" width="9.140625" style="1" bestFit="1" customWidth="1"/>
    <col min="27" max="27" width="9.5703125" style="1" customWidth="1"/>
    <col min="28" max="28" width="9.28515625" style="1" bestFit="1" customWidth="1"/>
    <col min="29" max="40" width="11.140625" style="1" customWidth="1"/>
    <col min="41" max="41" width="1.7109375" style="1" customWidth="1"/>
    <col min="42" max="42" width="14" style="1" customWidth="1"/>
    <col min="43" max="43" width="8.28515625" style="1" bestFit="1" customWidth="1"/>
    <col min="44" max="44" width="1.7109375" style="1" customWidth="1"/>
    <col min="45" max="45" width="30.28515625" style="1" bestFit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5.42578125" style="1" bestFit="1" customWidth="1"/>
    <col min="52" max="52" width="14.85546875" style="1" customWidth="1"/>
    <col min="53" max="53" width="3.5703125" style="1" customWidth="1"/>
    <col min="54" max="54" width="11.140625" style="1" customWidth="1"/>
    <col min="55" max="16384" width="20.140625" style="1"/>
  </cols>
  <sheetData>
    <row r="1" spans="1:55" ht="30" customHeight="1">
      <c r="A1" s="57" t="s">
        <v>108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2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42432</v>
      </c>
      <c r="F3" s="38">
        <v>42437</v>
      </c>
      <c r="G3" s="37">
        <f>Mar[[#This Row],[Stop Date]]-Mar[[#This Row],[Start Date]]+1</f>
        <v>6</v>
      </c>
      <c r="H3" s="37" t="s">
        <v>16</v>
      </c>
      <c r="I3" s="37" t="s">
        <v>57</v>
      </c>
      <c r="J3" s="38">
        <v>42432</v>
      </c>
      <c r="K3" s="38" t="s">
        <v>18</v>
      </c>
      <c r="L3" s="37" t="s">
        <v>27</v>
      </c>
      <c r="M3" s="38">
        <v>42434</v>
      </c>
      <c r="N3" s="37" t="s">
        <v>9</v>
      </c>
      <c r="O3" s="37" t="s">
        <v>18</v>
      </c>
      <c r="P3" s="37" t="s">
        <v>17</v>
      </c>
      <c r="R3" s="3" t="s">
        <v>42</v>
      </c>
      <c r="S3" s="4">
        <v>1</v>
      </c>
      <c r="T3"/>
      <c r="U3" s="3" t="s">
        <v>33</v>
      </c>
      <c r="V3" s="33">
        <v>1</v>
      </c>
      <c r="W3"/>
      <c r="X3" s="2" t="s">
        <v>107</v>
      </c>
      <c r="Y3" t="s">
        <v>16</v>
      </c>
      <c r="Z3" t="s">
        <v>103</v>
      </c>
      <c r="AA3" t="s">
        <v>109</v>
      </c>
      <c r="AB3" t="s">
        <v>114</v>
      </c>
      <c r="AC3" t="s">
        <v>35</v>
      </c>
      <c r="AD3"/>
      <c r="AE3"/>
      <c r="AF3"/>
      <c r="AG3"/>
      <c r="AH3"/>
      <c r="AI3"/>
      <c r="AJ3"/>
      <c r="AK3"/>
      <c r="AL3"/>
      <c r="AM3"/>
      <c r="AN3"/>
      <c r="AP3" s="3" t="s">
        <v>23</v>
      </c>
      <c r="AQ3" s="33">
        <v>3</v>
      </c>
      <c r="AR3"/>
      <c r="AS3" s="3" t="s">
        <v>38</v>
      </c>
      <c r="AT3" s="4">
        <v>5</v>
      </c>
      <c r="AU3"/>
      <c r="AV3" s="3" t="s">
        <v>8</v>
      </c>
      <c r="AW3" s="4">
        <v>4</v>
      </c>
      <c r="AX3"/>
      <c r="AY3" s="2" t="s">
        <v>74</v>
      </c>
      <c r="AZ3" t="s">
        <v>18</v>
      </c>
      <c r="BA3" t="s">
        <v>17</v>
      </c>
      <c r="BB3" t="s">
        <v>35</v>
      </c>
    </row>
    <row r="4" spans="1:55" s="32" customFormat="1">
      <c r="A4" s="41" t="s">
        <v>43</v>
      </c>
      <c r="B4" s="41" t="s">
        <v>25</v>
      </c>
      <c r="C4" s="41" t="s">
        <v>14</v>
      </c>
      <c r="D4" s="41" t="s">
        <v>26</v>
      </c>
      <c r="E4" s="42">
        <v>42432</v>
      </c>
      <c r="F4" s="42">
        <v>42437</v>
      </c>
      <c r="G4" s="41">
        <f>Mar[[#This Row],[Stop Date]]-Mar[[#This Row],[Start Date]]+1</f>
        <v>6</v>
      </c>
      <c r="H4" s="41" t="s">
        <v>103</v>
      </c>
      <c r="I4" s="41" t="s">
        <v>57</v>
      </c>
      <c r="J4" s="42">
        <v>42432</v>
      </c>
      <c r="K4" s="42" t="s">
        <v>18</v>
      </c>
      <c r="L4" s="41" t="s">
        <v>104</v>
      </c>
      <c r="M4" s="42">
        <v>42434</v>
      </c>
      <c r="N4" s="41" t="s">
        <v>8</v>
      </c>
      <c r="O4" s="41" t="s">
        <v>17</v>
      </c>
      <c r="P4" s="41" t="s">
        <v>17</v>
      </c>
      <c r="R4" s="3" t="s">
        <v>43</v>
      </c>
      <c r="S4" s="4">
        <v>1</v>
      </c>
      <c r="T4" s="34"/>
      <c r="U4" s="3" t="s">
        <v>73</v>
      </c>
      <c r="V4" s="4">
        <v>2</v>
      </c>
      <c r="W4" s="34"/>
      <c r="X4" s="3" t="s">
        <v>38</v>
      </c>
      <c r="Y4" s="33"/>
      <c r="Z4" s="33"/>
      <c r="AA4" s="33">
        <v>1</v>
      </c>
      <c r="AB4" s="33"/>
      <c r="AC4" s="33">
        <v>1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P4" s="3" t="s">
        <v>57</v>
      </c>
      <c r="AQ4" s="4">
        <v>3</v>
      </c>
      <c r="AR4" s="34"/>
      <c r="AS4" s="3" t="s">
        <v>34</v>
      </c>
      <c r="AT4" s="33">
        <v>12</v>
      </c>
      <c r="AU4" s="34"/>
      <c r="AV4" s="3" t="s">
        <v>9</v>
      </c>
      <c r="AW4" s="4">
        <v>4</v>
      </c>
      <c r="AX4"/>
      <c r="AY4" s="3" t="s">
        <v>18</v>
      </c>
      <c r="AZ4" s="4">
        <v>3</v>
      </c>
      <c r="BA4" s="4">
        <v>3</v>
      </c>
      <c r="BB4" s="4">
        <v>6</v>
      </c>
      <c r="BC4" s="34"/>
    </row>
    <row r="5" spans="1:55" ht="15" customHeight="1">
      <c r="A5" s="37" t="s">
        <v>44</v>
      </c>
      <c r="B5" s="37" t="s">
        <v>32</v>
      </c>
      <c r="C5" s="37" t="s">
        <v>33</v>
      </c>
      <c r="D5" s="37" t="s">
        <v>34</v>
      </c>
      <c r="E5" s="38">
        <v>42449</v>
      </c>
      <c r="F5" s="38">
        <v>42453</v>
      </c>
      <c r="G5" s="37">
        <f>Mar[[#This Row],[Stop Date]]-Mar[[#This Row],[Start Date]]+1</f>
        <v>5</v>
      </c>
      <c r="H5" s="37" t="s">
        <v>16</v>
      </c>
      <c r="I5" s="37" t="s">
        <v>23</v>
      </c>
      <c r="J5" s="38" t="s">
        <v>24</v>
      </c>
      <c r="K5" s="38" t="s">
        <v>24</v>
      </c>
      <c r="L5" s="37" t="s">
        <v>24</v>
      </c>
      <c r="M5" s="38" t="s">
        <v>24</v>
      </c>
      <c r="N5" s="37" t="s">
        <v>8</v>
      </c>
      <c r="O5" s="37" t="s">
        <v>18</v>
      </c>
      <c r="P5" s="37" t="s">
        <v>18</v>
      </c>
      <c r="R5" s="3" t="s">
        <v>44</v>
      </c>
      <c r="S5" s="33">
        <v>2</v>
      </c>
      <c r="T5"/>
      <c r="U5" s="3" t="s">
        <v>14</v>
      </c>
      <c r="V5" s="4">
        <v>3</v>
      </c>
      <c r="W5"/>
      <c r="X5" s="3" t="s">
        <v>34</v>
      </c>
      <c r="Y5" s="4">
        <v>1</v>
      </c>
      <c r="Z5" s="4"/>
      <c r="AA5" s="4"/>
      <c r="AB5" s="4">
        <v>1</v>
      </c>
      <c r="AC5" s="4">
        <v>2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P5" s="3" t="s">
        <v>110</v>
      </c>
      <c r="AQ5" s="4">
        <v>2</v>
      </c>
      <c r="AR5"/>
      <c r="AS5" s="3" t="s">
        <v>26</v>
      </c>
      <c r="AT5" s="4">
        <v>6</v>
      </c>
      <c r="AU5"/>
      <c r="AV5" s="3" t="s">
        <v>35</v>
      </c>
      <c r="AW5" s="4">
        <v>8</v>
      </c>
      <c r="AX5"/>
      <c r="AY5" s="3" t="s">
        <v>17</v>
      </c>
      <c r="AZ5" s="4">
        <v>1</v>
      </c>
      <c r="BA5" s="4">
        <v>1</v>
      </c>
      <c r="BB5" s="4">
        <v>2</v>
      </c>
      <c r="BC5"/>
    </row>
    <row r="6" spans="1:55" ht="15" customHeight="1">
      <c r="A6" s="37" t="s">
        <v>44</v>
      </c>
      <c r="B6" s="37" t="s">
        <v>32</v>
      </c>
      <c r="C6" s="37" t="s">
        <v>14</v>
      </c>
      <c r="D6" s="37" t="s">
        <v>15</v>
      </c>
      <c r="E6" s="38">
        <v>42432</v>
      </c>
      <c r="F6" s="38">
        <v>42434</v>
      </c>
      <c r="G6" s="39">
        <f>Mar[[#This Row],[Stop Date]]-Mar[[#This Row],[Start Date]]+1</f>
        <v>3</v>
      </c>
      <c r="H6" s="37" t="s">
        <v>103</v>
      </c>
      <c r="I6" s="37" t="s">
        <v>57</v>
      </c>
      <c r="J6" s="38">
        <v>42432</v>
      </c>
      <c r="K6" s="38" t="s">
        <v>18</v>
      </c>
      <c r="L6" s="37" t="s">
        <v>27</v>
      </c>
      <c r="M6" s="38">
        <v>42434</v>
      </c>
      <c r="N6" s="37" t="s">
        <v>9</v>
      </c>
      <c r="O6" s="37" t="s">
        <v>18</v>
      </c>
      <c r="P6" s="37" t="s">
        <v>17</v>
      </c>
      <c r="R6" s="3" t="s">
        <v>45</v>
      </c>
      <c r="S6" s="4">
        <v>2</v>
      </c>
      <c r="T6"/>
      <c r="U6" s="3" t="s">
        <v>20</v>
      </c>
      <c r="V6" s="4">
        <v>2</v>
      </c>
      <c r="W6"/>
      <c r="X6" s="3" t="s">
        <v>26</v>
      </c>
      <c r="Y6" s="4"/>
      <c r="Z6" s="4">
        <v>1</v>
      </c>
      <c r="AA6" s="4"/>
      <c r="AB6" s="4"/>
      <c r="AC6" s="4">
        <v>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P6" s="3" t="s">
        <v>35</v>
      </c>
      <c r="AQ6" s="4">
        <v>8</v>
      </c>
      <c r="AR6"/>
      <c r="AS6" s="3" t="s">
        <v>15</v>
      </c>
      <c r="AT6" s="4">
        <v>9</v>
      </c>
      <c r="AU6"/>
      <c r="AV6"/>
      <c r="AW6"/>
      <c r="AX6"/>
      <c r="AY6" s="3" t="s">
        <v>35</v>
      </c>
      <c r="AZ6" s="4">
        <v>4</v>
      </c>
      <c r="BA6" s="4">
        <v>4</v>
      </c>
      <c r="BB6" s="4">
        <v>8</v>
      </c>
      <c r="BC6"/>
    </row>
    <row r="7" spans="1:55" ht="15" customHeight="1">
      <c r="A7" s="37" t="s">
        <v>45</v>
      </c>
      <c r="B7" s="37" t="s">
        <v>37</v>
      </c>
      <c r="C7" s="37" t="s">
        <v>20</v>
      </c>
      <c r="D7" s="37" t="s">
        <v>38</v>
      </c>
      <c r="E7" s="38">
        <v>42449</v>
      </c>
      <c r="F7" s="38">
        <v>42453</v>
      </c>
      <c r="G7" s="39">
        <f>Mar[[#This Row],[Stop Date]]-Mar[[#This Row],[Start Date]]+1</f>
        <v>5</v>
      </c>
      <c r="H7" s="37" t="s">
        <v>109</v>
      </c>
      <c r="I7" s="37" t="s">
        <v>110</v>
      </c>
      <c r="J7" s="38">
        <v>42444</v>
      </c>
      <c r="K7" s="38" t="s">
        <v>18</v>
      </c>
      <c r="L7" s="37" t="s">
        <v>111</v>
      </c>
      <c r="M7" s="38">
        <v>42446</v>
      </c>
      <c r="N7" s="37" t="s">
        <v>9</v>
      </c>
      <c r="O7" s="37" t="s">
        <v>17</v>
      </c>
      <c r="P7" s="37" t="s">
        <v>18</v>
      </c>
      <c r="R7" s="3" t="s">
        <v>46</v>
      </c>
      <c r="S7" s="4">
        <v>2</v>
      </c>
      <c r="T7"/>
      <c r="U7" s="3" t="s">
        <v>35</v>
      </c>
      <c r="V7" s="4">
        <v>8</v>
      </c>
      <c r="W7"/>
      <c r="X7" s="3" t="s">
        <v>15</v>
      </c>
      <c r="Y7" s="4">
        <v>1</v>
      </c>
      <c r="Z7" s="4">
        <v>1</v>
      </c>
      <c r="AA7" s="4"/>
      <c r="AB7" s="4"/>
      <c r="AC7" s="4">
        <v>2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P7"/>
      <c r="AQ7"/>
      <c r="AR7"/>
      <c r="AS7" s="3" t="s">
        <v>113</v>
      </c>
      <c r="AT7" s="4">
        <v>3</v>
      </c>
      <c r="AU7"/>
      <c r="AV7"/>
      <c r="AW7"/>
      <c r="AX7"/>
      <c r="AY7"/>
      <c r="AZ7"/>
      <c r="BA7"/>
      <c r="BC7"/>
    </row>
    <row r="8" spans="1:55" ht="15" customHeight="1">
      <c r="A8" s="37" t="s">
        <v>45</v>
      </c>
      <c r="B8" s="37" t="s">
        <v>112</v>
      </c>
      <c r="C8" s="37" t="s">
        <v>20</v>
      </c>
      <c r="D8" s="37" t="s">
        <v>113</v>
      </c>
      <c r="E8" s="38">
        <v>42432</v>
      </c>
      <c r="F8" s="38">
        <v>42434</v>
      </c>
      <c r="G8" s="39">
        <f>Mar[[#This Row],[Stop Date]]-Mar[[#This Row],[Start Date]]+1</f>
        <v>3</v>
      </c>
      <c r="H8" s="37" t="s">
        <v>109</v>
      </c>
      <c r="I8" s="37" t="s">
        <v>110</v>
      </c>
      <c r="J8" s="38">
        <v>42432</v>
      </c>
      <c r="K8" s="38" t="s">
        <v>18</v>
      </c>
      <c r="L8" s="37" t="s">
        <v>116</v>
      </c>
      <c r="M8" s="38">
        <v>42434</v>
      </c>
      <c r="N8" s="37" t="s">
        <v>9</v>
      </c>
      <c r="O8" s="37" t="s">
        <v>18</v>
      </c>
      <c r="P8" s="39" t="s">
        <v>17</v>
      </c>
      <c r="R8" s="3" t="s">
        <v>35</v>
      </c>
      <c r="S8" s="4">
        <v>8</v>
      </c>
      <c r="T8"/>
      <c r="U8"/>
      <c r="V8"/>
      <c r="W8"/>
      <c r="X8" s="3" t="s">
        <v>113</v>
      </c>
      <c r="Y8" s="4"/>
      <c r="Z8" s="4"/>
      <c r="AA8" s="4">
        <v>1</v>
      </c>
      <c r="AB8" s="4"/>
      <c r="AC8" s="4">
        <v>1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P8"/>
      <c r="AQ8"/>
      <c r="AR8"/>
      <c r="AS8" s="3" t="s">
        <v>115</v>
      </c>
      <c r="AT8" s="4">
        <v>7</v>
      </c>
      <c r="AU8"/>
      <c r="AV8"/>
      <c r="AW8"/>
      <c r="AX8"/>
      <c r="AY8"/>
      <c r="AZ8"/>
      <c r="BA8"/>
      <c r="BC8"/>
    </row>
    <row r="9" spans="1:55" ht="15" customHeight="1">
      <c r="A9" s="37" t="s">
        <v>46</v>
      </c>
      <c r="B9" s="37" t="s">
        <v>72</v>
      </c>
      <c r="C9" s="37" t="s">
        <v>73</v>
      </c>
      <c r="D9" s="37" t="s">
        <v>34</v>
      </c>
      <c r="E9" s="38">
        <v>42431</v>
      </c>
      <c r="F9" s="38">
        <v>42437</v>
      </c>
      <c r="G9" s="39">
        <f>Mar[[#This Row],[Stop Date]]-Mar[[#This Row],[Start Date]]+1</f>
        <v>7</v>
      </c>
      <c r="H9" s="37" t="s">
        <v>114</v>
      </c>
      <c r="I9" s="37" t="s">
        <v>23</v>
      </c>
      <c r="J9" s="38" t="s">
        <v>24</v>
      </c>
      <c r="K9" s="38" t="s">
        <v>24</v>
      </c>
      <c r="L9" s="37" t="s">
        <v>24</v>
      </c>
      <c r="M9" s="38" t="s">
        <v>24</v>
      </c>
      <c r="N9" s="37" t="s">
        <v>8</v>
      </c>
      <c r="O9" s="37" t="s">
        <v>18</v>
      </c>
      <c r="P9" s="37" t="s">
        <v>18</v>
      </c>
      <c r="R9"/>
      <c r="S9"/>
      <c r="T9"/>
      <c r="U9"/>
      <c r="V9"/>
      <c r="W9"/>
      <c r="X9" s="3" t="s">
        <v>115</v>
      </c>
      <c r="Y9" s="4"/>
      <c r="Z9" s="4"/>
      <c r="AA9" s="4"/>
      <c r="AB9" s="4">
        <v>1</v>
      </c>
      <c r="AC9" s="4">
        <v>1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/>
      <c r="AQ9"/>
      <c r="AR9"/>
      <c r="AS9" s="3" t="s">
        <v>35</v>
      </c>
      <c r="AT9" s="4">
        <v>42</v>
      </c>
      <c r="AU9"/>
      <c r="AV9"/>
      <c r="AW9"/>
      <c r="AX9"/>
      <c r="AY9"/>
      <c r="AZ9"/>
      <c r="BA9"/>
      <c r="BC9"/>
    </row>
    <row r="10" spans="1:55" ht="15" customHeight="1">
      <c r="A10" s="37" t="s">
        <v>46</v>
      </c>
      <c r="B10" s="37" t="s">
        <v>72</v>
      </c>
      <c r="C10" s="37" t="s">
        <v>73</v>
      </c>
      <c r="D10" s="37" t="s">
        <v>115</v>
      </c>
      <c r="E10" s="38">
        <v>42431</v>
      </c>
      <c r="F10" s="38">
        <v>42437</v>
      </c>
      <c r="G10" s="39">
        <f>Mar[[#This Row],[Stop Date]]-Mar[[#This Row],[Start Date]]+1</f>
        <v>7</v>
      </c>
      <c r="H10" s="37" t="s">
        <v>114</v>
      </c>
      <c r="I10" s="37" t="s">
        <v>23</v>
      </c>
      <c r="J10" s="38" t="s">
        <v>24</v>
      </c>
      <c r="K10" s="38" t="s">
        <v>24</v>
      </c>
      <c r="L10" s="37" t="s">
        <v>24</v>
      </c>
      <c r="M10" s="38" t="s">
        <v>24</v>
      </c>
      <c r="N10" s="37" t="s">
        <v>8</v>
      </c>
      <c r="O10" s="37" t="s">
        <v>18</v>
      </c>
      <c r="P10" s="37" t="s">
        <v>18</v>
      </c>
      <c r="R10"/>
      <c r="S10"/>
      <c r="T10"/>
      <c r="U10"/>
      <c r="V10"/>
      <c r="W10"/>
      <c r="X10" s="3" t="s">
        <v>35</v>
      </c>
      <c r="Y10" s="4">
        <v>2</v>
      </c>
      <c r="Z10" s="4">
        <v>2</v>
      </c>
      <c r="AA10" s="4">
        <v>2</v>
      </c>
      <c r="AB10" s="4">
        <v>2</v>
      </c>
      <c r="AC10" s="4">
        <v>8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P18" s="40"/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P19" s="40"/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P20" s="40"/>
      <c r="Q20"/>
      <c r="BC20"/>
    </row>
    <row r="21" spans="16:55" ht="15" customHeight="1">
      <c r="P21" s="40"/>
      <c r="Q21"/>
      <c r="BC21"/>
    </row>
    <row r="22" spans="16:55" ht="15" customHeight="1">
      <c r="P22" s="40"/>
      <c r="Q22"/>
    </row>
    <row r="23" spans="16:55" ht="15" customHeight="1">
      <c r="P23" s="40"/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1003</v>
      </c>
    </row>
    <row r="32" spans="16:55" ht="15" customHeight="1">
      <c r="R32" s="14" t="s">
        <v>76</v>
      </c>
      <c r="S32" s="12">
        <f>GETPIVOTDATA("Antibiotic",$X$2)/S31*1000</f>
        <v>7.9760717846460611</v>
      </c>
    </row>
    <row r="33" spans="18:19" ht="15" customHeight="1">
      <c r="R33" s="14" t="s">
        <v>77</v>
      </c>
      <c r="S33" s="12">
        <f>GETPIVOTDATA("Days of Therapy",$AS$2)/S31*1000</f>
        <v>41.874376869391824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0.75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0.5</v>
      </c>
    </row>
    <row r="36" spans="18:19" ht="15" customHeight="1">
      <c r="R36" s="14" t="s">
        <v>84</v>
      </c>
      <c r="S36" s="13">
        <f>GETPIVOTDATA("Assessment / SBAR Tool Completed?",$AY$2,"Assessment / SBAR Tool Completed?","No")/GETPIVOTDATA("Assessment / SBAR Tool Completed?",$AY$2)</f>
        <v>0.25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0.5</v>
      </c>
    </row>
    <row r="38" spans="18:19" ht="15" customHeight="1">
      <c r="R38" s="14" t="s">
        <v>85</v>
      </c>
      <c r="S38" s="12">
        <f>GETPIVOTDATA("Lab Sent",$AP$2,"Lab Sent","UA, reflex C&amp;S")/S31*1000</f>
        <v>2.9910269192422732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56"/>
  <sheetViews>
    <sheetView zoomScaleNormal="100" workbookViewId="0">
      <pane xSplit="1" topLeftCell="S1" activePane="topRight" state="frozen"/>
      <selection pane="topRight" activeCell="AE14" sqref="AE14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30.28515625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7.5703125" style="37" bestFit="1" customWidth="1"/>
    <col min="10" max="10" width="11.5703125" style="38" bestFit="1" customWidth="1"/>
    <col min="11" max="11" width="13" style="38" bestFit="1" customWidth="1"/>
    <col min="12" max="12" width="23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1.7109375" style="1" customWidth="1"/>
    <col min="22" max="22" width="8.28515625" style="1" bestFit="1" customWidth="1"/>
    <col min="23" max="23" width="1.85546875" style="1" customWidth="1"/>
    <col min="24" max="24" width="23.85546875" style="1" customWidth="1"/>
    <col min="25" max="25" width="13.140625" style="5" customWidth="1"/>
    <col min="26" max="26" width="9.140625" style="1" bestFit="1" customWidth="1"/>
    <col min="27" max="27" width="8.5703125" style="1" customWidth="1"/>
    <col min="28" max="28" width="11.140625" style="1" bestFit="1" customWidth="1"/>
    <col min="29" max="40" width="11.140625" style="1" customWidth="1"/>
    <col min="41" max="41" width="1.7109375" style="1" customWidth="1"/>
    <col min="42" max="42" width="17.5703125" style="1" customWidth="1"/>
    <col min="43" max="43" width="8.28515625" style="1" bestFit="1" customWidth="1"/>
    <col min="44" max="44" width="1.7109375" style="1" customWidth="1"/>
    <col min="45" max="45" width="13.7109375" style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5.42578125" style="1" bestFit="1" customWidth="1"/>
    <col min="52" max="52" width="14.85546875" style="1" customWidth="1"/>
    <col min="53" max="53" width="3.5703125" style="1" customWidth="1"/>
    <col min="54" max="54" width="11.140625" style="1" customWidth="1"/>
    <col min="55" max="16384" width="20.140625" style="1"/>
  </cols>
  <sheetData>
    <row r="1" spans="1:55" ht="30" customHeight="1">
      <c r="A1" s="60" t="s">
        <v>117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2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42463</v>
      </c>
      <c r="F3" s="38">
        <v>42469</v>
      </c>
      <c r="G3" s="37">
        <f>Apr[[#This Row],[Stop Date]]-Apr[[#This Row],[Start Date]]+1</f>
        <v>7</v>
      </c>
      <c r="H3" s="37" t="s">
        <v>16</v>
      </c>
      <c r="I3" s="37" t="s">
        <v>57</v>
      </c>
      <c r="J3" s="38" t="s">
        <v>120</v>
      </c>
      <c r="K3" s="38" t="s">
        <v>18</v>
      </c>
      <c r="L3" s="37" t="s">
        <v>121</v>
      </c>
      <c r="M3" s="38">
        <v>42434</v>
      </c>
      <c r="N3" s="37" t="s">
        <v>9</v>
      </c>
      <c r="O3" s="37" t="s">
        <v>18</v>
      </c>
      <c r="P3" s="37" t="s">
        <v>17</v>
      </c>
      <c r="R3" s="3" t="s">
        <v>42</v>
      </c>
      <c r="S3" s="4">
        <v>1</v>
      </c>
      <c r="T3"/>
      <c r="U3" s="3" t="s">
        <v>33</v>
      </c>
      <c r="V3" s="33">
        <v>1</v>
      </c>
      <c r="W3"/>
      <c r="X3" s="2" t="s">
        <v>107</v>
      </c>
      <c r="Y3" t="s">
        <v>16</v>
      </c>
      <c r="Z3" t="s">
        <v>103</v>
      </c>
      <c r="AA3" t="s">
        <v>119</v>
      </c>
      <c r="AB3" t="s">
        <v>35</v>
      </c>
      <c r="AC3"/>
      <c r="AD3"/>
      <c r="AE3"/>
      <c r="AF3"/>
      <c r="AG3"/>
      <c r="AH3"/>
      <c r="AI3"/>
      <c r="AJ3"/>
      <c r="AK3"/>
      <c r="AL3"/>
      <c r="AM3"/>
      <c r="AN3"/>
      <c r="AP3" s="3" t="s">
        <v>57</v>
      </c>
      <c r="AQ3" s="4">
        <v>3</v>
      </c>
      <c r="AR3"/>
      <c r="AS3" s="3" t="s">
        <v>34</v>
      </c>
      <c r="AT3" s="33">
        <v>10</v>
      </c>
      <c r="AU3"/>
      <c r="AV3" s="3" t="s">
        <v>8</v>
      </c>
      <c r="AW3" s="4">
        <v>1</v>
      </c>
      <c r="AX3"/>
      <c r="AY3" s="2" t="s">
        <v>74</v>
      </c>
      <c r="AZ3" t="s">
        <v>18</v>
      </c>
      <c r="BA3" t="s">
        <v>17</v>
      </c>
      <c r="BB3" t="s">
        <v>35</v>
      </c>
    </row>
    <row r="4" spans="1:55" s="32" customFormat="1">
      <c r="A4" s="41" t="s">
        <v>43</v>
      </c>
      <c r="B4" s="41" t="s">
        <v>25</v>
      </c>
      <c r="C4" s="41" t="s">
        <v>14</v>
      </c>
      <c r="D4" s="41" t="s">
        <v>26</v>
      </c>
      <c r="E4" s="42">
        <v>42465</v>
      </c>
      <c r="F4" s="42">
        <v>42467</v>
      </c>
      <c r="G4" s="41">
        <f>Apr[[#This Row],[Stop Date]]-Apr[[#This Row],[Start Date]]+1</f>
        <v>3</v>
      </c>
      <c r="H4" s="41" t="s">
        <v>103</v>
      </c>
      <c r="I4" s="41" t="s">
        <v>57</v>
      </c>
      <c r="J4" s="42">
        <v>42465</v>
      </c>
      <c r="K4" s="42" t="s">
        <v>18</v>
      </c>
      <c r="L4" s="41" t="s">
        <v>104</v>
      </c>
      <c r="M4" s="42">
        <v>42434</v>
      </c>
      <c r="N4" s="41" t="s">
        <v>8</v>
      </c>
      <c r="O4" s="41" t="s">
        <v>17</v>
      </c>
      <c r="P4" s="41" t="s">
        <v>17</v>
      </c>
      <c r="R4" s="3" t="s">
        <v>43</v>
      </c>
      <c r="S4" s="4">
        <v>1</v>
      </c>
      <c r="T4" s="34"/>
      <c r="U4" s="3" t="s">
        <v>14</v>
      </c>
      <c r="V4" s="4">
        <v>3</v>
      </c>
      <c r="W4" s="34"/>
      <c r="X4" s="3" t="s">
        <v>34</v>
      </c>
      <c r="Y4" s="4">
        <v>1</v>
      </c>
      <c r="Z4" s="4"/>
      <c r="AA4" s="4"/>
      <c r="AB4" s="4">
        <v>1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/>
      <c r="AP4" s="3" t="s">
        <v>122</v>
      </c>
      <c r="AQ4" s="4">
        <v>1</v>
      </c>
      <c r="AR4" s="34"/>
      <c r="AS4" s="3" t="s">
        <v>26</v>
      </c>
      <c r="AT4" s="4">
        <v>3</v>
      </c>
      <c r="AU4" s="34"/>
      <c r="AV4" s="3" t="s">
        <v>9</v>
      </c>
      <c r="AW4" s="4">
        <v>3</v>
      </c>
      <c r="AX4"/>
      <c r="AY4" s="3" t="s">
        <v>18</v>
      </c>
      <c r="AZ4" s="4">
        <v>1</v>
      </c>
      <c r="BA4" s="4">
        <v>2</v>
      </c>
      <c r="BB4" s="4">
        <v>3</v>
      </c>
      <c r="BC4" s="34"/>
    </row>
    <row r="5" spans="1:55" ht="15" customHeight="1">
      <c r="A5" s="37" t="s">
        <v>44</v>
      </c>
      <c r="B5" s="37" t="s">
        <v>32</v>
      </c>
      <c r="C5" s="37" t="s">
        <v>33</v>
      </c>
      <c r="D5" s="37" t="s">
        <v>34</v>
      </c>
      <c r="E5" s="38">
        <v>42481</v>
      </c>
      <c r="F5" s="38">
        <v>42490</v>
      </c>
      <c r="G5" s="37">
        <f>Apr[[#This Row],[Stop Date]]-Apr[[#This Row],[Start Date]]+1</f>
        <v>10</v>
      </c>
      <c r="H5" s="37" t="s">
        <v>16</v>
      </c>
      <c r="I5" s="37" t="s">
        <v>122</v>
      </c>
      <c r="J5" s="38">
        <v>42481</v>
      </c>
      <c r="K5" s="38" t="s">
        <v>18</v>
      </c>
      <c r="L5" s="43" t="s">
        <v>123</v>
      </c>
      <c r="M5" s="38">
        <v>42485</v>
      </c>
      <c r="N5" s="37" t="s">
        <v>9</v>
      </c>
      <c r="O5" s="37" t="s">
        <v>18</v>
      </c>
      <c r="P5" s="37" t="s">
        <v>18</v>
      </c>
      <c r="R5" s="3" t="s">
        <v>44</v>
      </c>
      <c r="S5" s="33">
        <v>1</v>
      </c>
      <c r="T5"/>
      <c r="U5" s="3" t="s">
        <v>35</v>
      </c>
      <c r="V5" s="4">
        <v>4</v>
      </c>
      <c r="W5"/>
      <c r="X5" s="3" t="s">
        <v>26</v>
      </c>
      <c r="Y5" s="4"/>
      <c r="Z5" s="4">
        <v>1</v>
      </c>
      <c r="AA5" s="4"/>
      <c r="AB5" s="4">
        <v>1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/>
      <c r="AP5" s="3" t="s">
        <v>35</v>
      </c>
      <c r="AQ5" s="4">
        <v>4</v>
      </c>
      <c r="AR5"/>
      <c r="AS5" s="3" t="s">
        <v>15</v>
      </c>
      <c r="AT5" s="4">
        <v>17</v>
      </c>
      <c r="AU5"/>
      <c r="AV5" s="3" t="s">
        <v>35</v>
      </c>
      <c r="AW5" s="4">
        <v>4</v>
      </c>
      <c r="AX5"/>
      <c r="AY5" s="3" t="s">
        <v>17</v>
      </c>
      <c r="AZ5" s="4"/>
      <c r="BA5" s="4">
        <v>1</v>
      </c>
      <c r="BB5" s="4">
        <v>1</v>
      </c>
      <c r="BC5"/>
    </row>
    <row r="6" spans="1:55" ht="15" customHeight="1">
      <c r="A6" s="37" t="s">
        <v>45</v>
      </c>
      <c r="B6" s="37" t="s">
        <v>118</v>
      </c>
      <c r="C6" s="37" t="s">
        <v>14</v>
      </c>
      <c r="D6" s="37" t="s">
        <v>15</v>
      </c>
      <c r="E6" s="38">
        <v>42463</v>
      </c>
      <c r="F6" s="38">
        <v>42472</v>
      </c>
      <c r="G6" s="39">
        <f>Apr[[#This Row],[Stop Date]]-Apr[[#This Row],[Start Date]]+1</f>
        <v>10</v>
      </c>
      <c r="H6" s="37" t="s">
        <v>119</v>
      </c>
      <c r="I6" s="37" t="s">
        <v>57</v>
      </c>
      <c r="J6" s="38">
        <v>42463</v>
      </c>
      <c r="K6" s="38" t="s">
        <v>18</v>
      </c>
      <c r="L6" s="37" t="s">
        <v>27</v>
      </c>
      <c r="M6" s="38">
        <v>42434</v>
      </c>
      <c r="N6" s="37" t="s">
        <v>9</v>
      </c>
      <c r="O6" s="37" t="s">
        <v>18</v>
      </c>
      <c r="P6" s="37" t="s">
        <v>17</v>
      </c>
      <c r="R6" s="3" t="s">
        <v>45</v>
      </c>
      <c r="S6" s="4">
        <v>1</v>
      </c>
      <c r="T6"/>
      <c r="U6"/>
      <c r="V6"/>
      <c r="W6"/>
      <c r="X6" s="3" t="s">
        <v>15</v>
      </c>
      <c r="Y6" s="4">
        <v>1</v>
      </c>
      <c r="Z6" s="4"/>
      <c r="AA6" s="4">
        <v>1</v>
      </c>
      <c r="AB6" s="4">
        <v>2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/>
      <c r="AP6"/>
      <c r="AQ6"/>
      <c r="AR6"/>
      <c r="AS6" s="3" t="s">
        <v>35</v>
      </c>
      <c r="AT6" s="4">
        <v>30</v>
      </c>
      <c r="AU6"/>
      <c r="AV6"/>
      <c r="AW6"/>
      <c r="AX6"/>
      <c r="AY6" s="3" t="s">
        <v>35</v>
      </c>
      <c r="AZ6" s="4">
        <v>1</v>
      </c>
      <c r="BA6" s="4">
        <v>3</v>
      </c>
      <c r="BB6" s="4">
        <v>4</v>
      </c>
      <c r="BC6"/>
    </row>
    <row r="7" spans="1:55" ht="15" customHeight="1">
      <c r="P7" s="40"/>
      <c r="R7" s="3" t="s">
        <v>35</v>
      </c>
      <c r="S7" s="4">
        <v>4</v>
      </c>
      <c r="T7"/>
      <c r="U7"/>
      <c r="V7"/>
      <c r="W7"/>
      <c r="X7" s="3" t="s">
        <v>35</v>
      </c>
      <c r="Y7" s="4">
        <v>2</v>
      </c>
      <c r="Z7" s="4">
        <v>1</v>
      </c>
      <c r="AA7" s="4">
        <v>1</v>
      </c>
      <c r="AB7" s="4">
        <v>4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/>
      <c r="AP7"/>
      <c r="AQ7"/>
      <c r="AR7"/>
      <c r="AS7"/>
      <c r="AT7"/>
      <c r="AU7"/>
      <c r="AV7"/>
      <c r="AW7"/>
      <c r="AX7"/>
      <c r="AY7"/>
      <c r="AZ7"/>
      <c r="BA7"/>
      <c r="BC7"/>
    </row>
    <row r="8" spans="1:55" ht="15" customHeight="1">
      <c r="P8" s="4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P8"/>
      <c r="AQ8"/>
      <c r="AR8"/>
      <c r="AS8"/>
      <c r="AT8"/>
      <c r="AU8"/>
      <c r="AV8"/>
      <c r="AW8"/>
      <c r="AX8"/>
      <c r="AY8"/>
      <c r="AZ8"/>
      <c r="BA8"/>
      <c r="BC8"/>
    </row>
    <row r="9" spans="1:55" ht="15" customHeight="1">
      <c r="P9" s="4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P9"/>
      <c r="AQ9"/>
      <c r="AR9"/>
      <c r="AS9"/>
      <c r="AT9"/>
      <c r="AU9"/>
      <c r="AV9"/>
      <c r="AW9"/>
      <c r="AX9"/>
      <c r="AY9"/>
      <c r="AZ9"/>
      <c r="BA9"/>
      <c r="BC9"/>
    </row>
    <row r="10" spans="1:55" ht="15" customHeight="1">
      <c r="P10" s="4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P18" s="40"/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P19" s="40"/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Q20"/>
      <c r="BC20"/>
    </row>
    <row r="21" spans="16:55" ht="15" customHeight="1">
      <c r="Q21"/>
      <c r="BC21"/>
    </row>
    <row r="22" spans="16:55" ht="15" customHeight="1">
      <c r="Q22"/>
    </row>
    <row r="23" spans="16:55" ht="15" customHeight="1"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1003</v>
      </c>
    </row>
    <row r="32" spans="16:55" ht="15" customHeight="1">
      <c r="R32" s="14" t="s">
        <v>76</v>
      </c>
      <c r="S32" s="12">
        <f>GETPIVOTDATA("Antibiotic",$X$2)/S31*1000</f>
        <v>3.9880358923230306</v>
      </c>
    </row>
    <row r="33" spans="18:19" ht="15" customHeight="1">
      <c r="R33" s="14" t="s">
        <v>77</v>
      </c>
      <c r="S33" s="12">
        <f>GETPIVOTDATA("Days of Therapy",$AS$2)/S31*1000</f>
        <v>29.910269192422732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0.75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0.33333333333333331</v>
      </c>
    </row>
    <row r="36" spans="18:19" ht="15" customHeight="1">
      <c r="R36" s="14" t="s">
        <v>84</v>
      </c>
      <c r="S36" s="13">
        <f>GETPIVOTDATA("Assessment / SBAR Tool Completed?",$AY$2,"Assessment / SBAR Tool Completed?","No")/GETPIVOTDATA("Assessment / SBAR Tool Completed?",$AY$2)</f>
        <v>0.25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0</v>
      </c>
    </row>
    <row r="38" spans="18:19" ht="15" customHeight="1">
      <c r="R38" s="14" t="s">
        <v>85</v>
      </c>
      <c r="S38" s="12">
        <f>GETPIVOTDATA("Lab Sent",$AP$2,"Lab Sent","UA, reflex C&amp;S")/S31*1000</f>
        <v>2.9910269192422732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BC56"/>
  <sheetViews>
    <sheetView zoomScaleNormal="100" workbookViewId="0">
      <pane xSplit="1" topLeftCell="T1" activePane="topRight" state="frozen"/>
      <selection pane="topRight" activeCell="AG29" sqref="AG29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30.28515625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7.5703125" style="37" bestFit="1" customWidth="1"/>
    <col min="10" max="10" width="11.5703125" style="38" bestFit="1" customWidth="1"/>
    <col min="11" max="11" width="13" style="38" bestFit="1" customWidth="1"/>
    <col min="12" max="12" width="23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1.7109375" style="1" customWidth="1"/>
    <col min="22" max="22" width="8.28515625" style="1" bestFit="1" customWidth="1"/>
    <col min="23" max="23" width="1.85546875" style="1" customWidth="1"/>
    <col min="24" max="24" width="23.85546875" style="1" customWidth="1"/>
    <col min="25" max="25" width="13.140625" style="5" customWidth="1"/>
    <col min="26" max="26" width="9.140625" style="1" bestFit="1" customWidth="1"/>
    <col min="27" max="27" width="8.5703125" style="1" customWidth="1"/>
    <col min="28" max="28" width="11.140625" style="1" bestFit="1" customWidth="1"/>
    <col min="29" max="40" width="11.140625" style="1" customWidth="1"/>
    <col min="41" max="41" width="1.7109375" style="1" customWidth="1"/>
    <col min="42" max="42" width="17.5703125" style="1" customWidth="1"/>
    <col min="43" max="43" width="8.28515625" style="1" bestFit="1" customWidth="1"/>
    <col min="44" max="44" width="1.7109375" style="1" customWidth="1"/>
    <col min="45" max="45" width="14.140625" style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6" style="1" bestFit="1" customWidth="1"/>
    <col min="52" max="52" width="14.85546875" style="1" customWidth="1"/>
    <col min="53" max="54" width="11.140625" style="1" customWidth="1"/>
    <col min="55" max="16384" width="20.140625" style="1"/>
  </cols>
  <sheetData>
    <row r="1" spans="1:55" ht="30" customHeight="1">
      <c r="A1" s="61" t="s">
        <v>124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2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42493</v>
      </c>
      <c r="F3" s="38">
        <v>42499</v>
      </c>
      <c r="G3" s="37">
        <f>May[[#This Row],[Stop Date]]-May[[#This Row],[Start Date]]+1</f>
        <v>7</v>
      </c>
      <c r="H3" s="37" t="s">
        <v>61</v>
      </c>
      <c r="I3" s="37" t="s">
        <v>57</v>
      </c>
      <c r="J3" s="38">
        <v>42493</v>
      </c>
      <c r="K3" s="38" t="s">
        <v>18</v>
      </c>
      <c r="L3" s="37" t="s">
        <v>31</v>
      </c>
      <c r="M3" s="38">
        <v>42496</v>
      </c>
      <c r="N3" s="37" t="s">
        <v>9</v>
      </c>
      <c r="O3" s="37" t="s">
        <v>18</v>
      </c>
      <c r="P3" s="37" t="s">
        <v>18</v>
      </c>
      <c r="R3" s="3" t="s">
        <v>42</v>
      </c>
      <c r="S3" s="4">
        <v>1</v>
      </c>
      <c r="T3"/>
      <c r="U3" s="3" t="s">
        <v>14</v>
      </c>
      <c r="V3" s="4">
        <v>3</v>
      </c>
      <c r="W3"/>
      <c r="X3" s="2" t="s">
        <v>107</v>
      </c>
      <c r="Y3" t="s">
        <v>16</v>
      </c>
      <c r="Z3" t="s">
        <v>103</v>
      </c>
      <c r="AA3" t="s">
        <v>119</v>
      </c>
      <c r="AB3" t="s">
        <v>35</v>
      </c>
      <c r="AC3"/>
      <c r="AD3"/>
      <c r="AE3"/>
      <c r="AF3"/>
      <c r="AG3"/>
      <c r="AH3"/>
      <c r="AI3"/>
      <c r="AJ3"/>
      <c r="AK3"/>
      <c r="AL3"/>
      <c r="AM3"/>
      <c r="AN3"/>
      <c r="AP3" s="3" t="s">
        <v>57</v>
      </c>
      <c r="AQ3" s="4">
        <v>3</v>
      </c>
      <c r="AR3"/>
      <c r="AS3" s="3" t="s">
        <v>15</v>
      </c>
      <c r="AT3" s="4">
        <v>17</v>
      </c>
      <c r="AU3"/>
      <c r="AV3" s="3" t="s">
        <v>9</v>
      </c>
      <c r="AW3" s="4">
        <v>5</v>
      </c>
      <c r="AX3"/>
      <c r="AY3" s="2" t="s">
        <v>74</v>
      </c>
      <c r="AZ3" t="s">
        <v>18</v>
      </c>
      <c r="BA3" t="s">
        <v>35</v>
      </c>
      <c r="BB3"/>
    </row>
    <row r="4" spans="1:55" s="32" customFormat="1">
      <c r="A4" s="41" t="s">
        <v>43</v>
      </c>
      <c r="B4" s="41" t="s">
        <v>25</v>
      </c>
      <c r="C4" s="41" t="s">
        <v>14</v>
      </c>
      <c r="D4" s="41" t="s">
        <v>21</v>
      </c>
      <c r="E4" s="42">
        <v>42495</v>
      </c>
      <c r="F4" s="42">
        <v>42501</v>
      </c>
      <c r="G4" s="41">
        <f>May[[#This Row],[Stop Date]]-May[[#This Row],[Start Date]]+1</f>
        <v>7</v>
      </c>
      <c r="H4" s="41" t="s">
        <v>103</v>
      </c>
      <c r="I4" s="41" t="s">
        <v>57</v>
      </c>
      <c r="J4" s="42">
        <v>42495</v>
      </c>
      <c r="K4" s="42" t="s">
        <v>18</v>
      </c>
      <c r="L4" s="41" t="s">
        <v>104</v>
      </c>
      <c r="M4" s="42">
        <v>42497</v>
      </c>
      <c r="N4" s="41" t="s">
        <v>9</v>
      </c>
      <c r="O4" s="41" t="s">
        <v>18</v>
      </c>
      <c r="P4" s="41" t="s">
        <v>18</v>
      </c>
      <c r="R4" s="3" t="s">
        <v>43</v>
      </c>
      <c r="S4" s="4">
        <v>1</v>
      </c>
      <c r="T4" s="34"/>
      <c r="U4" s="3" t="s">
        <v>20</v>
      </c>
      <c r="V4" s="4">
        <v>1</v>
      </c>
      <c r="W4" s="34"/>
      <c r="X4" s="3" t="s">
        <v>15</v>
      </c>
      <c r="Y4" s="4">
        <v>1</v>
      </c>
      <c r="Z4" s="4"/>
      <c r="AA4" s="4">
        <v>1</v>
      </c>
      <c r="AB4" s="4">
        <v>2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/>
      <c r="AP4" s="3" t="s">
        <v>122</v>
      </c>
      <c r="AQ4" s="4">
        <v>1</v>
      </c>
      <c r="AR4" s="34"/>
      <c r="AS4" s="3" t="s">
        <v>21</v>
      </c>
      <c r="AT4" s="4">
        <v>21</v>
      </c>
      <c r="AU4" s="34"/>
      <c r="AV4" s="3" t="s">
        <v>35</v>
      </c>
      <c r="AW4" s="4">
        <v>5</v>
      </c>
      <c r="AX4"/>
      <c r="AY4" s="3" t="s">
        <v>18</v>
      </c>
      <c r="AZ4" s="4">
        <v>5</v>
      </c>
      <c r="BA4" s="4">
        <v>5</v>
      </c>
      <c r="BB4"/>
      <c r="BC4" s="34"/>
    </row>
    <row r="5" spans="1:55" ht="15" customHeight="1">
      <c r="A5" s="37" t="s">
        <v>44</v>
      </c>
      <c r="B5" s="37" t="s">
        <v>32</v>
      </c>
      <c r="C5" s="37" t="s">
        <v>20</v>
      </c>
      <c r="D5" s="37" t="s">
        <v>21</v>
      </c>
      <c r="E5" s="38">
        <v>42511</v>
      </c>
      <c r="F5" s="38">
        <v>42524</v>
      </c>
      <c r="G5" s="37">
        <f>May[[#This Row],[Stop Date]]-May[[#This Row],[Start Date]]+1</f>
        <v>14</v>
      </c>
      <c r="H5" s="37" t="s">
        <v>61</v>
      </c>
      <c r="I5" s="37" t="s">
        <v>110</v>
      </c>
      <c r="J5" s="38">
        <v>42511</v>
      </c>
      <c r="K5" s="38" t="s">
        <v>18</v>
      </c>
      <c r="L5" s="43" t="s">
        <v>111</v>
      </c>
      <c r="M5" s="38">
        <v>42514</v>
      </c>
      <c r="N5" s="37" t="s">
        <v>9</v>
      </c>
      <c r="O5" s="37" t="s">
        <v>18</v>
      </c>
      <c r="P5" s="37" t="s">
        <v>18</v>
      </c>
      <c r="R5" s="3" t="s">
        <v>44</v>
      </c>
      <c r="S5" s="33">
        <v>1</v>
      </c>
      <c r="T5"/>
      <c r="U5" s="3" t="s">
        <v>39</v>
      </c>
      <c r="V5" s="4">
        <v>1</v>
      </c>
      <c r="W5"/>
      <c r="X5" s="3" t="s">
        <v>21</v>
      </c>
      <c r="Y5" s="4">
        <v>1</v>
      </c>
      <c r="Z5" s="4">
        <v>1</v>
      </c>
      <c r="AA5" s="4"/>
      <c r="AB5" s="4">
        <v>2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/>
      <c r="AP5" s="3" t="s">
        <v>127</v>
      </c>
      <c r="AQ5" s="4">
        <v>1</v>
      </c>
      <c r="AR5"/>
      <c r="AS5" s="3" t="s">
        <v>126</v>
      </c>
      <c r="AT5" s="4">
        <v>10</v>
      </c>
      <c r="AU5"/>
      <c r="AV5"/>
      <c r="AW5"/>
      <c r="AX5"/>
      <c r="AY5" s="3" t="s">
        <v>35</v>
      </c>
      <c r="AZ5" s="4">
        <v>5</v>
      </c>
      <c r="BA5" s="4">
        <v>5</v>
      </c>
      <c r="BB5"/>
      <c r="BC5"/>
    </row>
    <row r="6" spans="1:55" ht="15" customHeight="1">
      <c r="A6" s="37" t="s">
        <v>45</v>
      </c>
      <c r="B6" s="37" t="s">
        <v>118</v>
      </c>
      <c r="C6" s="37" t="s">
        <v>14</v>
      </c>
      <c r="D6" s="37" t="s">
        <v>15</v>
      </c>
      <c r="E6" s="38">
        <v>42493</v>
      </c>
      <c r="F6" s="38">
        <v>42502</v>
      </c>
      <c r="G6" s="39">
        <f>May[[#This Row],[Stop Date]]-May[[#This Row],[Start Date]]+1</f>
        <v>10</v>
      </c>
      <c r="H6" s="37" t="s">
        <v>119</v>
      </c>
      <c r="I6" s="37" t="s">
        <v>57</v>
      </c>
      <c r="J6" s="38">
        <v>42493</v>
      </c>
      <c r="K6" s="38" t="s">
        <v>18</v>
      </c>
      <c r="L6" s="37" t="s">
        <v>27</v>
      </c>
      <c r="M6" s="38">
        <v>42495</v>
      </c>
      <c r="N6" s="37" t="s">
        <v>9</v>
      </c>
      <c r="O6" s="37" t="s">
        <v>18</v>
      </c>
      <c r="P6" s="37" t="s">
        <v>18</v>
      </c>
      <c r="R6" s="3" t="s">
        <v>45</v>
      </c>
      <c r="S6" s="4">
        <v>2</v>
      </c>
      <c r="T6"/>
      <c r="U6" s="3" t="s">
        <v>35</v>
      </c>
      <c r="V6" s="4">
        <v>5</v>
      </c>
      <c r="W6"/>
      <c r="X6" s="3" t="s">
        <v>126</v>
      </c>
      <c r="Y6" s="4"/>
      <c r="Z6" s="4"/>
      <c r="AA6" s="4">
        <v>1</v>
      </c>
      <c r="AB6" s="4">
        <v>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/>
      <c r="AP6" s="3" t="s">
        <v>35</v>
      </c>
      <c r="AQ6" s="4">
        <v>5</v>
      </c>
      <c r="AR6"/>
      <c r="AS6" s="3" t="s">
        <v>35</v>
      </c>
      <c r="AT6" s="4">
        <v>48</v>
      </c>
      <c r="AU6"/>
      <c r="AV6"/>
      <c r="AW6"/>
      <c r="AX6"/>
      <c r="AY6"/>
      <c r="AZ6"/>
      <c r="BA6"/>
      <c r="BB6"/>
      <c r="BC6"/>
    </row>
    <row r="7" spans="1:55" ht="15" customHeight="1">
      <c r="A7" s="44" t="s">
        <v>45</v>
      </c>
      <c r="B7" s="44" t="s">
        <v>118</v>
      </c>
      <c r="C7" s="44" t="s">
        <v>39</v>
      </c>
      <c r="D7" s="44" t="s">
        <v>126</v>
      </c>
      <c r="E7" s="45">
        <v>42497</v>
      </c>
      <c r="F7" s="45">
        <v>42506</v>
      </c>
      <c r="G7" s="46">
        <f>May[[#This Row],[Stop Date]]-May[[#This Row],[Start Date]]+1</f>
        <v>10</v>
      </c>
      <c r="H7" s="44" t="s">
        <v>119</v>
      </c>
      <c r="I7" s="44" t="s">
        <v>127</v>
      </c>
      <c r="J7" s="45">
        <v>42497</v>
      </c>
      <c r="K7" s="45" t="s">
        <v>18</v>
      </c>
      <c r="L7" s="44" t="s">
        <v>39</v>
      </c>
      <c r="M7" s="45">
        <v>42497</v>
      </c>
      <c r="N7" s="44" t="s">
        <v>9</v>
      </c>
      <c r="O7" s="44" t="s">
        <v>18</v>
      </c>
      <c r="P7" s="44" t="s">
        <v>18</v>
      </c>
      <c r="R7" s="3" t="s">
        <v>35</v>
      </c>
      <c r="S7" s="4">
        <v>5</v>
      </c>
      <c r="T7"/>
      <c r="U7"/>
      <c r="V7"/>
      <c r="W7"/>
      <c r="X7" s="3" t="s">
        <v>35</v>
      </c>
      <c r="Y7" s="4">
        <v>2</v>
      </c>
      <c r="Z7" s="4">
        <v>1</v>
      </c>
      <c r="AA7" s="4">
        <v>2</v>
      </c>
      <c r="AB7" s="4">
        <v>5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/>
      <c r="AP7"/>
      <c r="AQ7"/>
      <c r="AR7"/>
      <c r="AS7"/>
      <c r="AT7"/>
      <c r="AU7"/>
      <c r="AV7"/>
      <c r="AW7"/>
      <c r="AX7"/>
      <c r="AY7"/>
      <c r="AZ7"/>
      <c r="BA7"/>
      <c r="BC7"/>
    </row>
    <row r="8" spans="1:55" ht="15" customHeight="1">
      <c r="P8" s="4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P8"/>
      <c r="AQ8"/>
      <c r="AR8"/>
      <c r="AS8"/>
      <c r="AT8"/>
      <c r="AU8"/>
      <c r="AV8"/>
      <c r="AW8"/>
      <c r="AX8"/>
      <c r="AY8"/>
      <c r="AZ8"/>
      <c r="BA8"/>
      <c r="BC8"/>
    </row>
    <row r="9" spans="1:55" ht="15" customHeight="1">
      <c r="P9" s="4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P9"/>
      <c r="AQ9"/>
      <c r="AR9"/>
      <c r="AS9"/>
      <c r="AT9"/>
      <c r="AU9"/>
      <c r="AV9"/>
      <c r="AW9"/>
      <c r="AX9"/>
      <c r="AY9"/>
      <c r="AZ9"/>
      <c r="BA9"/>
      <c r="BC9"/>
    </row>
    <row r="10" spans="1:55" ht="15" customHeight="1">
      <c r="P10" s="4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P18" s="40"/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P19" s="40"/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Q20"/>
      <c r="BC20"/>
    </row>
    <row r="21" spans="16:55" ht="15" customHeight="1">
      <c r="Q21"/>
      <c r="BC21"/>
    </row>
    <row r="22" spans="16:55" ht="15" customHeight="1">
      <c r="Q22"/>
    </row>
    <row r="23" spans="16:55" ht="15" customHeight="1"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850</v>
      </c>
    </row>
    <row r="32" spans="16:55" ht="15" customHeight="1">
      <c r="R32" s="14" t="s">
        <v>76</v>
      </c>
      <c r="S32" s="12">
        <f>GETPIVOTDATA("Antibiotic",$X$2)/S31*1000</f>
        <v>5.8823529411764701</v>
      </c>
    </row>
    <row r="33" spans="18:19" ht="15" customHeight="1">
      <c r="R33" s="14" t="s">
        <v>77</v>
      </c>
      <c r="S33" s="12">
        <f>GETPIVOTDATA("Days of Therapy",$AS$2)/S31*1000</f>
        <v>56.470588235294123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1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1</v>
      </c>
    </row>
    <row r="36" spans="18:19" ht="15" customHeight="1">
      <c r="R36" s="14" t="s">
        <v>84</v>
      </c>
      <c r="S36" s="13" t="e">
        <f>GETPIVOTDATA("Assessment / SBAR Tool Completed?",$AY$2,"Assessment / SBAR Tool Completed?","No")/GETPIVOTDATA("Assessment / SBAR Tool Completed?",$AY$2)</f>
        <v>#REF!</v>
      </c>
    </row>
    <row r="37" spans="18:19" ht="15" customHeight="1">
      <c r="R37" s="15" t="s">
        <v>82</v>
      </c>
      <c r="S37" s="13" t="e">
        <f>GETPIVOTDATA("Assessment / SBAR Tool Completed?",$AY$2,"Assessment / SBAR Tool Completed?","No","Criteria Met?","Yes")/GETPIVOTDATA("Assessment / SBAR Tool Completed?",$AY$2,"Assessment / SBAR Tool Completed?","No")</f>
        <v>#REF!</v>
      </c>
    </row>
    <row r="38" spans="18:19" ht="15" customHeight="1">
      <c r="R38" s="14" t="s">
        <v>85</v>
      </c>
      <c r="S38" s="12">
        <f>GETPIVOTDATA("Lab Sent",$AP$2,"Lab Sent","UA, reflex C&amp;S")/S31*1000</f>
        <v>3.5294117647058827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C56"/>
  <sheetViews>
    <sheetView zoomScaleNormal="100" workbookViewId="0">
      <pane xSplit="1" topLeftCell="T1" activePane="topRight" state="frozen"/>
      <selection pane="topRight" activeCell="AN2" sqref="AN2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22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4.7109375" style="37" bestFit="1" customWidth="1"/>
    <col min="10" max="10" width="11.5703125" style="38" bestFit="1" customWidth="1"/>
    <col min="11" max="11" width="13" style="38" bestFit="1" customWidth="1"/>
    <col min="12" max="12" width="25.5703125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9.140625" style="1" bestFit="1" customWidth="1"/>
    <col min="19" max="19" width="16.140625" style="1" customWidth="1"/>
    <col min="20" max="20" width="1.7109375" style="1" customWidth="1"/>
    <col min="21" max="21" width="11.7109375" style="1" customWidth="1"/>
    <col min="22" max="22" width="8.28515625" style="1" customWidth="1"/>
    <col min="23" max="23" width="1.85546875" style="1" customWidth="1"/>
    <col min="24" max="24" width="22" style="1" bestFit="1" customWidth="1"/>
    <col min="25" max="25" width="13.140625" style="5" bestFit="1" customWidth="1"/>
    <col min="26" max="26" width="8" style="1" bestFit="1" customWidth="1"/>
    <col min="27" max="27" width="8.42578125" style="1" customWidth="1"/>
    <col min="28" max="28" width="9" style="1" bestFit="1" customWidth="1"/>
    <col min="29" max="29" width="9.28515625" style="1" customWidth="1"/>
    <col min="30" max="40" width="11.28515625" style="1" customWidth="1"/>
    <col min="41" max="41" width="1.7109375" style="1" customWidth="1"/>
    <col min="42" max="42" width="26.5703125" style="1" bestFit="1" customWidth="1"/>
    <col min="43" max="43" width="8.28515625" style="1" bestFit="1" customWidth="1"/>
    <col min="44" max="44" width="1.7109375" style="1" customWidth="1"/>
    <col min="45" max="45" width="22" style="1" bestFit="1" customWidth="1"/>
    <col min="46" max="46" width="5.140625" style="1" customWidth="1"/>
    <col min="47" max="47" width="1.7109375" style="1" customWidth="1"/>
    <col min="48" max="48" width="17.28515625" style="1" customWidth="1"/>
    <col min="49" max="49" width="8.28515625" style="1" customWidth="1"/>
    <col min="50" max="50" width="1.7109375" style="1" customWidth="1"/>
    <col min="51" max="51" width="16" style="1" bestFit="1" customWidth="1"/>
    <col min="52" max="52" width="15" style="1" customWidth="1"/>
    <col min="53" max="53" width="3.5703125" style="1" customWidth="1"/>
    <col min="54" max="54" width="11.140625" style="1" customWidth="1"/>
    <col min="55" max="16384" width="20.140625" style="1"/>
  </cols>
  <sheetData>
    <row r="1" spans="1:55" ht="30" customHeight="1">
      <c r="A1" s="62" t="s">
        <v>128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8" t="s">
        <v>0</v>
      </c>
      <c r="S2" s="9" t="s">
        <v>81</v>
      </c>
      <c r="U2" s="8" t="s">
        <v>28</v>
      </c>
      <c r="V2" s="9" t="s">
        <v>50</v>
      </c>
      <c r="X2" s="10" t="s">
        <v>52</v>
      </c>
      <c r="Y2" s="6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2" t="s">
        <v>11</v>
      </c>
      <c r="AQ2" t="s">
        <v>50</v>
      </c>
      <c r="AS2" s="6" t="s">
        <v>2</v>
      </c>
      <c r="AT2" s="7" t="s">
        <v>51</v>
      </c>
      <c r="AV2" s="8" t="s">
        <v>53</v>
      </c>
      <c r="AW2" s="7" t="s">
        <v>50</v>
      </c>
      <c r="AY2" s="2" t="s">
        <v>54</v>
      </c>
      <c r="AZ2" s="6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42523</v>
      </c>
      <c r="F3" s="38">
        <v>42529</v>
      </c>
      <c r="G3" s="37">
        <f>Jun[[#This Row],[Stop Date]]-Jun[[#This Row],[Start Date]]+1</f>
        <v>7</v>
      </c>
      <c r="H3" s="37" t="s">
        <v>16</v>
      </c>
      <c r="I3" s="37" t="s">
        <v>57</v>
      </c>
      <c r="J3" s="38">
        <v>42399</v>
      </c>
      <c r="K3" s="38" t="s">
        <v>18</v>
      </c>
      <c r="L3" s="37" t="s">
        <v>31</v>
      </c>
      <c r="M3" s="38">
        <v>42371</v>
      </c>
      <c r="N3" s="37" t="s">
        <v>9</v>
      </c>
      <c r="O3" s="37" t="s">
        <v>18</v>
      </c>
      <c r="P3" s="37" t="s">
        <v>17</v>
      </c>
      <c r="R3" s="3" t="s">
        <v>42</v>
      </c>
      <c r="S3" s="4">
        <v>1</v>
      </c>
      <c r="U3" s="3" t="s">
        <v>14</v>
      </c>
      <c r="V3" s="4">
        <v>3</v>
      </c>
      <c r="X3" s="6" t="s">
        <v>2</v>
      </c>
      <c r="Y3" s="7" t="s">
        <v>16</v>
      </c>
      <c r="Z3" s="7" t="s">
        <v>36</v>
      </c>
      <c r="AA3" s="7" t="s">
        <v>22</v>
      </c>
      <c r="AB3" s="7" t="s">
        <v>61</v>
      </c>
      <c r="AC3" s="7" t="s">
        <v>103</v>
      </c>
      <c r="AD3" s="7" t="s">
        <v>35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3" t="s">
        <v>23</v>
      </c>
      <c r="AQ3" s="4">
        <v>2</v>
      </c>
      <c r="AS3" s="3" t="s">
        <v>38</v>
      </c>
      <c r="AT3" s="4">
        <v>12</v>
      </c>
      <c r="AV3" s="3" t="s">
        <v>8</v>
      </c>
      <c r="AW3" s="4">
        <v>2</v>
      </c>
      <c r="AY3" s="2" t="s">
        <v>74</v>
      </c>
      <c r="AZ3" t="s">
        <v>18</v>
      </c>
      <c r="BA3" t="s">
        <v>17</v>
      </c>
      <c r="BB3" t="s">
        <v>35</v>
      </c>
    </row>
    <row r="4" spans="1:55" ht="15" customHeight="1">
      <c r="A4" s="37" t="s">
        <v>44</v>
      </c>
      <c r="B4" s="37" t="s">
        <v>25</v>
      </c>
      <c r="C4" s="37" t="s">
        <v>14</v>
      </c>
      <c r="D4" s="37" t="s">
        <v>26</v>
      </c>
      <c r="E4" s="38">
        <v>42522</v>
      </c>
      <c r="F4" s="38">
        <v>42531</v>
      </c>
      <c r="G4" s="37">
        <f>Jun[[#This Row],[Stop Date]]-Jun[[#This Row],[Start Date]]+1</f>
        <v>10</v>
      </c>
      <c r="H4" s="37" t="s">
        <v>22</v>
      </c>
      <c r="I4" s="37" t="s">
        <v>57</v>
      </c>
      <c r="J4" s="38">
        <v>42399</v>
      </c>
      <c r="K4" s="38" t="s">
        <v>18</v>
      </c>
      <c r="L4" s="37" t="s">
        <v>27</v>
      </c>
      <c r="M4" s="38">
        <v>42401</v>
      </c>
      <c r="N4" s="37" t="s">
        <v>9</v>
      </c>
      <c r="O4" s="37" t="s">
        <v>17</v>
      </c>
      <c r="P4" s="37" t="s">
        <v>17</v>
      </c>
      <c r="R4" s="3" t="s">
        <v>44</v>
      </c>
      <c r="S4" s="4">
        <v>1</v>
      </c>
      <c r="U4" s="3" t="s">
        <v>39</v>
      </c>
      <c r="V4" s="4">
        <v>1</v>
      </c>
      <c r="X4" s="3" t="s">
        <v>38</v>
      </c>
      <c r="Y4" s="4">
        <v>1</v>
      </c>
      <c r="Z4" s="4">
        <v>1</v>
      </c>
      <c r="AA4" s="4"/>
      <c r="AB4" s="4"/>
      <c r="AC4" s="4"/>
      <c r="AD4" s="4">
        <v>2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3" t="s">
        <v>57</v>
      </c>
      <c r="AQ4" s="4">
        <v>3</v>
      </c>
      <c r="AS4" s="3" t="s">
        <v>34</v>
      </c>
      <c r="AT4" s="4">
        <v>5</v>
      </c>
      <c r="AV4" s="3" t="s">
        <v>9</v>
      </c>
      <c r="AW4" s="4">
        <v>7</v>
      </c>
      <c r="AY4" s="3" t="s">
        <v>18</v>
      </c>
      <c r="AZ4" s="4">
        <v>5</v>
      </c>
      <c r="BA4" s="4">
        <v>2</v>
      </c>
      <c r="BB4" s="4">
        <v>7</v>
      </c>
      <c r="BC4"/>
    </row>
    <row r="5" spans="1:55" ht="15" customHeight="1">
      <c r="A5" s="37" t="s">
        <v>45</v>
      </c>
      <c r="B5" s="37" t="s">
        <v>32</v>
      </c>
      <c r="C5" s="37" t="s">
        <v>73</v>
      </c>
      <c r="D5" s="37" t="s">
        <v>38</v>
      </c>
      <c r="E5" s="38">
        <v>42541</v>
      </c>
      <c r="F5" s="38">
        <v>42545</v>
      </c>
      <c r="G5" s="37">
        <f>Jun[[#This Row],[Stop Date]]-Jun[[#This Row],[Start Date]]+1</f>
        <v>5</v>
      </c>
      <c r="H5" s="37" t="s">
        <v>16</v>
      </c>
      <c r="I5" s="37" t="s">
        <v>129</v>
      </c>
      <c r="J5" s="38" t="s">
        <v>24</v>
      </c>
      <c r="K5" s="38" t="s">
        <v>24</v>
      </c>
      <c r="L5" s="37" t="s">
        <v>130</v>
      </c>
      <c r="M5" s="38" t="s">
        <v>24</v>
      </c>
      <c r="N5" s="37" t="s">
        <v>8</v>
      </c>
      <c r="O5" s="37" t="s">
        <v>18</v>
      </c>
      <c r="P5" s="37" t="s">
        <v>18</v>
      </c>
      <c r="R5" s="3" t="s">
        <v>45</v>
      </c>
      <c r="S5" s="4">
        <v>2</v>
      </c>
      <c r="U5" s="3" t="s">
        <v>73</v>
      </c>
      <c r="V5" s="4">
        <v>4</v>
      </c>
      <c r="X5" s="3" t="s">
        <v>34</v>
      </c>
      <c r="Y5" s="4"/>
      <c r="Z5" s="4">
        <v>1</v>
      </c>
      <c r="AA5" s="4"/>
      <c r="AB5" s="4"/>
      <c r="AC5" s="4"/>
      <c r="AD5" s="4">
        <v>1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3" t="s">
        <v>62</v>
      </c>
      <c r="AQ5" s="4">
        <v>1</v>
      </c>
      <c r="AS5" s="3" t="s">
        <v>26</v>
      </c>
      <c r="AT5" s="4">
        <v>10</v>
      </c>
      <c r="AV5" s="3" t="s">
        <v>35</v>
      </c>
      <c r="AW5" s="4">
        <v>9</v>
      </c>
      <c r="AY5" s="3" t="s">
        <v>17</v>
      </c>
      <c r="AZ5" s="4">
        <v>1</v>
      </c>
      <c r="BA5" s="4">
        <v>1</v>
      </c>
      <c r="BB5" s="4">
        <v>2</v>
      </c>
      <c r="BC5"/>
    </row>
    <row r="6" spans="1:55" ht="15" customHeight="1">
      <c r="A6" s="37" t="s">
        <v>45</v>
      </c>
      <c r="B6" s="37" t="s">
        <v>32</v>
      </c>
      <c r="C6" s="37" t="s">
        <v>14</v>
      </c>
      <c r="D6" s="37" t="s">
        <v>15</v>
      </c>
      <c r="E6" s="38">
        <v>42524</v>
      </c>
      <c r="F6" s="38">
        <v>42530</v>
      </c>
      <c r="G6" s="39">
        <f>Jun[[#This Row],[Stop Date]]-Jun[[#This Row],[Start Date]]+1</f>
        <v>7</v>
      </c>
      <c r="H6" s="37" t="s">
        <v>103</v>
      </c>
      <c r="I6" s="37" t="s">
        <v>57</v>
      </c>
      <c r="J6" s="38">
        <v>42372</v>
      </c>
      <c r="K6" s="38" t="s">
        <v>18</v>
      </c>
      <c r="L6" s="37" t="s">
        <v>27</v>
      </c>
      <c r="M6" s="38">
        <v>42374</v>
      </c>
      <c r="N6" s="37" t="s">
        <v>9</v>
      </c>
      <c r="O6" s="37" t="s">
        <v>18</v>
      </c>
      <c r="P6" s="37" t="s">
        <v>17</v>
      </c>
      <c r="R6" s="3" t="s">
        <v>46</v>
      </c>
      <c r="S6" s="4">
        <v>1</v>
      </c>
      <c r="U6" s="3" t="s">
        <v>59</v>
      </c>
      <c r="V6" s="4">
        <v>1</v>
      </c>
      <c r="X6" s="3" t="s">
        <v>26</v>
      </c>
      <c r="Y6" s="4"/>
      <c r="Z6" s="4"/>
      <c r="AA6" s="4">
        <v>1</v>
      </c>
      <c r="AB6" s="4"/>
      <c r="AC6" s="4"/>
      <c r="AD6" s="4">
        <v>1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3" t="s">
        <v>79</v>
      </c>
      <c r="AQ6" s="4">
        <v>1</v>
      </c>
      <c r="AS6" s="3" t="s">
        <v>15</v>
      </c>
      <c r="AT6" s="4">
        <v>14</v>
      </c>
      <c r="AY6" s="3" t="s">
        <v>35</v>
      </c>
      <c r="AZ6" s="4">
        <v>6</v>
      </c>
      <c r="BA6" s="4">
        <v>3</v>
      </c>
      <c r="BB6" s="4">
        <v>9</v>
      </c>
      <c r="BC6"/>
    </row>
    <row r="7" spans="1:55" ht="15" customHeight="1">
      <c r="A7" s="37" t="s">
        <v>46</v>
      </c>
      <c r="B7" s="37" t="s">
        <v>37</v>
      </c>
      <c r="C7" s="37" t="s">
        <v>73</v>
      </c>
      <c r="D7" s="37" t="s">
        <v>34</v>
      </c>
      <c r="E7" s="38">
        <v>42541</v>
      </c>
      <c r="F7" s="38">
        <v>42545</v>
      </c>
      <c r="G7" s="39">
        <f>Jun[[#This Row],[Stop Date]]-Jun[[#This Row],[Start Date]]+1</f>
        <v>5</v>
      </c>
      <c r="H7" s="37" t="s">
        <v>36</v>
      </c>
      <c r="I7" s="37" t="s">
        <v>23</v>
      </c>
      <c r="J7" s="38" t="s">
        <v>24</v>
      </c>
      <c r="K7" s="38" t="s">
        <v>24</v>
      </c>
      <c r="L7" s="37" t="s">
        <v>24</v>
      </c>
      <c r="M7" s="38" t="s">
        <v>24</v>
      </c>
      <c r="N7" s="37" t="s">
        <v>9</v>
      </c>
      <c r="O7" s="37" t="s">
        <v>18</v>
      </c>
      <c r="P7" s="37" t="s">
        <v>18</v>
      </c>
      <c r="R7" s="3" t="s">
        <v>47</v>
      </c>
      <c r="S7" s="4">
        <v>2</v>
      </c>
      <c r="U7" s="3" t="s">
        <v>35</v>
      </c>
      <c r="V7" s="4">
        <v>9</v>
      </c>
      <c r="X7" s="3" t="s">
        <v>15</v>
      </c>
      <c r="Y7" s="4">
        <v>1</v>
      </c>
      <c r="Z7" s="4"/>
      <c r="AA7" s="4"/>
      <c r="AB7" s="4"/>
      <c r="AC7" s="4">
        <v>1</v>
      </c>
      <c r="AD7" s="4">
        <v>2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3" t="s">
        <v>129</v>
      </c>
      <c r="AQ7" s="4">
        <v>1</v>
      </c>
      <c r="AS7" s="3" t="s">
        <v>40</v>
      </c>
      <c r="AT7" s="4">
        <v>14</v>
      </c>
      <c r="AZ7" s="5"/>
      <c r="BC7"/>
    </row>
    <row r="8" spans="1:55" ht="15" customHeight="1">
      <c r="A8" s="37" t="s">
        <v>47</v>
      </c>
      <c r="B8" s="37" t="s">
        <v>37</v>
      </c>
      <c r="C8" s="37" t="s">
        <v>73</v>
      </c>
      <c r="D8" s="37" t="s">
        <v>38</v>
      </c>
      <c r="E8" s="38">
        <v>42541</v>
      </c>
      <c r="F8" s="38">
        <v>42547</v>
      </c>
      <c r="G8" s="39">
        <f>Jun[[#This Row],[Stop Date]]-Jun[[#This Row],[Start Date]]+1</f>
        <v>7</v>
      </c>
      <c r="H8" s="37" t="s">
        <v>36</v>
      </c>
      <c r="I8" s="37" t="s">
        <v>131</v>
      </c>
      <c r="J8" s="38" t="s">
        <v>24</v>
      </c>
      <c r="K8" s="38" t="s">
        <v>24</v>
      </c>
      <c r="L8" s="37" t="s">
        <v>132</v>
      </c>
      <c r="M8" s="38" t="s">
        <v>24</v>
      </c>
      <c r="N8" s="37" t="s">
        <v>8</v>
      </c>
      <c r="O8" s="37" t="s">
        <v>18</v>
      </c>
      <c r="P8" s="37" t="s">
        <v>18</v>
      </c>
      <c r="R8" s="3" t="s">
        <v>48</v>
      </c>
      <c r="S8" s="4">
        <v>1</v>
      </c>
      <c r="U8"/>
      <c r="V8"/>
      <c r="X8" s="3" t="s">
        <v>40</v>
      </c>
      <c r="Y8" s="4"/>
      <c r="Z8" s="4"/>
      <c r="AA8" s="4">
        <v>1</v>
      </c>
      <c r="AB8" s="4"/>
      <c r="AC8" s="4"/>
      <c r="AD8" s="4">
        <v>1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3" t="s">
        <v>131</v>
      </c>
      <c r="AQ8" s="4">
        <v>1</v>
      </c>
      <c r="AS8" s="3" t="s">
        <v>60</v>
      </c>
      <c r="AT8" s="4">
        <v>5</v>
      </c>
      <c r="AZ8" s="5"/>
      <c r="BC8"/>
    </row>
    <row r="9" spans="1:55" ht="15" customHeight="1">
      <c r="A9" s="37" t="s">
        <v>47</v>
      </c>
      <c r="B9" s="37" t="s">
        <v>25</v>
      </c>
      <c r="C9" s="37" t="s">
        <v>39</v>
      </c>
      <c r="D9" s="37" t="s">
        <v>40</v>
      </c>
      <c r="E9" s="38">
        <v>42535</v>
      </c>
      <c r="F9" s="38">
        <v>42548</v>
      </c>
      <c r="G9" s="39">
        <f>Jun[[#This Row],[Stop Date]]-Jun[[#This Row],[Start Date]]+1</f>
        <v>14</v>
      </c>
      <c r="H9" s="37" t="s">
        <v>22</v>
      </c>
      <c r="I9" s="37" t="s">
        <v>79</v>
      </c>
      <c r="J9" s="38">
        <v>42382</v>
      </c>
      <c r="K9" s="38" t="s">
        <v>17</v>
      </c>
      <c r="L9" s="37" t="s">
        <v>39</v>
      </c>
      <c r="M9" s="38">
        <v>42387</v>
      </c>
      <c r="N9" s="37" t="s">
        <v>9</v>
      </c>
      <c r="O9" s="37" t="s">
        <v>17</v>
      </c>
      <c r="P9" s="37" t="s">
        <v>18</v>
      </c>
      <c r="R9" s="3" t="s">
        <v>64</v>
      </c>
      <c r="S9" s="4">
        <v>1</v>
      </c>
      <c r="U9"/>
      <c r="V9"/>
      <c r="X9" s="3" t="s">
        <v>60</v>
      </c>
      <c r="Y9" s="4"/>
      <c r="Z9" s="4"/>
      <c r="AA9" s="4"/>
      <c r="AB9" s="4">
        <v>1</v>
      </c>
      <c r="AC9" s="4"/>
      <c r="AD9" s="4">
        <v>1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3" t="s">
        <v>35</v>
      </c>
      <c r="AQ9" s="4">
        <v>9</v>
      </c>
      <c r="AS9" s="3" t="s">
        <v>80</v>
      </c>
      <c r="AT9" s="4">
        <v>14</v>
      </c>
      <c r="AZ9" s="5"/>
      <c r="BC9"/>
    </row>
    <row r="10" spans="1:55" ht="15" customHeight="1">
      <c r="A10" s="37" t="s">
        <v>48</v>
      </c>
      <c r="B10" s="37" t="s">
        <v>67</v>
      </c>
      <c r="C10" s="37" t="s">
        <v>59</v>
      </c>
      <c r="D10" s="37" t="s">
        <v>60</v>
      </c>
      <c r="E10" s="38">
        <v>42522</v>
      </c>
      <c r="F10" s="38">
        <v>42526</v>
      </c>
      <c r="G10" s="39">
        <f>Jun[[#This Row],[Stop Date]]-Jun[[#This Row],[Start Date]]+1</f>
        <v>5</v>
      </c>
      <c r="H10" s="37" t="s">
        <v>61</v>
      </c>
      <c r="I10" s="37" t="s">
        <v>62</v>
      </c>
      <c r="J10" s="38">
        <v>42370</v>
      </c>
      <c r="K10" s="38" t="s">
        <v>18</v>
      </c>
      <c r="L10" s="37" t="s">
        <v>63</v>
      </c>
      <c r="M10" s="38">
        <v>42370</v>
      </c>
      <c r="N10" s="37" t="s">
        <v>9</v>
      </c>
      <c r="O10" s="37" t="s">
        <v>18</v>
      </c>
      <c r="P10" s="37" t="s">
        <v>18</v>
      </c>
      <c r="R10" s="3" t="s">
        <v>35</v>
      </c>
      <c r="S10" s="4">
        <v>9</v>
      </c>
      <c r="W10"/>
      <c r="X10" s="3" t="s">
        <v>80</v>
      </c>
      <c r="Y10" s="4"/>
      <c r="Z10" s="4"/>
      <c r="AA10" s="4"/>
      <c r="AB10" s="4"/>
      <c r="AC10" s="4">
        <v>1</v>
      </c>
      <c r="AD10" s="4">
        <v>1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S10" s="3" t="s">
        <v>35</v>
      </c>
      <c r="AT10" s="4">
        <v>74</v>
      </c>
      <c r="AZ10" s="5"/>
      <c r="BC10"/>
    </row>
    <row r="11" spans="1:55" ht="15" customHeight="1">
      <c r="A11" s="37" t="s">
        <v>64</v>
      </c>
      <c r="B11" s="37" t="s">
        <v>72</v>
      </c>
      <c r="C11" s="37" t="s">
        <v>73</v>
      </c>
      <c r="D11" s="37" t="s">
        <v>80</v>
      </c>
      <c r="E11" s="38">
        <v>42523</v>
      </c>
      <c r="F11" s="38">
        <v>42536</v>
      </c>
      <c r="G11" s="39">
        <f>Jun[[#This Row],[Stop Date]]-Jun[[#This Row],[Start Date]]+1</f>
        <v>14</v>
      </c>
      <c r="H11" s="37" t="s">
        <v>103</v>
      </c>
      <c r="I11" s="37" t="s">
        <v>23</v>
      </c>
      <c r="J11" s="38" t="s">
        <v>24</v>
      </c>
      <c r="K11" s="38" t="s">
        <v>24</v>
      </c>
      <c r="L11" s="37" t="s">
        <v>24</v>
      </c>
      <c r="M11" s="38" t="s">
        <v>24</v>
      </c>
      <c r="N11" s="37" t="s">
        <v>9</v>
      </c>
      <c r="O11" s="37" t="s">
        <v>18</v>
      </c>
      <c r="P11" s="37" t="s">
        <v>18</v>
      </c>
      <c r="R11"/>
      <c r="S11"/>
      <c r="V11"/>
      <c r="W11"/>
      <c r="X11" s="3" t="s">
        <v>35</v>
      </c>
      <c r="Y11" s="4">
        <v>2</v>
      </c>
      <c r="Z11" s="4">
        <v>2</v>
      </c>
      <c r="AA11" s="4">
        <v>2</v>
      </c>
      <c r="AB11" s="4">
        <v>1</v>
      </c>
      <c r="AC11" s="4">
        <v>2</v>
      </c>
      <c r="AD11" s="4">
        <v>9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S11"/>
      <c r="AT11"/>
      <c r="AZ11" s="5"/>
      <c r="BC11"/>
    </row>
    <row r="12" spans="1:55" ht="15" customHeight="1">
      <c r="P12" s="40"/>
      <c r="R12"/>
      <c r="S12"/>
      <c r="V12"/>
      <c r="W12"/>
      <c r="X12"/>
      <c r="Y12"/>
      <c r="Z12"/>
      <c r="AA12"/>
      <c r="AB12"/>
      <c r="AC12"/>
      <c r="BC12"/>
    </row>
    <row r="13" spans="1:55" ht="15" customHeight="1">
      <c r="P13" s="40"/>
      <c r="Q13"/>
      <c r="R13"/>
      <c r="S13"/>
      <c r="V13"/>
      <c r="W13"/>
      <c r="BC13"/>
    </row>
    <row r="14" spans="1:55" ht="15" customHeight="1">
      <c r="P14" s="40"/>
      <c r="Q14"/>
      <c r="R14"/>
      <c r="S14"/>
      <c r="V14"/>
      <c r="W14"/>
      <c r="BC14"/>
    </row>
    <row r="15" spans="1:55" ht="15" customHeight="1">
      <c r="P15" s="40"/>
      <c r="Q15"/>
      <c r="V15"/>
      <c r="W15"/>
      <c r="BC15"/>
    </row>
    <row r="16" spans="1:55" ht="15" customHeight="1">
      <c r="P16" s="40"/>
      <c r="Q16"/>
      <c r="V16"/>
      <c r="W16"/>
      <c r="BC16"/>
    </row>
    <row r="17" spans="16:55" ht="15" customHeight="1">
      <c r="P17" s="40"/>
      <c r="Q17"/>
      <c r="V17"/>
      <c r="W17"/>
      <c r="BC17"/>
    </row>
    <row r="18" spans="16:55" ht="15" customHeight="1">
      <c r="P18" s="40"/>
      <c r="Q18"/>
      <c r="V18"/>
      <c r="BC18"/>
    </row>
    <row r="19" spans="16:55" ht="15" customHeight="1">
      <c r="P19" s="40"/>
      <c r="Q19"/>
      <c r="BC19"/>
    </row>
    <row r="20" spans="16:55" ht="15" customHeight="1">
      <c r="P20" s="40"/>
      <c r="Q20"/>
      <c r="BC20"/>
    </row>
    <row r="21" spans="16:55" ht="15" customHeight="1">
      <c r="P21" s="40"/>
      <c r="Q21"/>
      <c r="BC21"/>
    </row>
    <row r="22" spans="16:55" ht="15" customHeight="1">
      <c r="P22" s="40"/>
      <c r="Q22"/>
    </row>
    <row r="23" spans="16:55" ht="15" customHeight="1">
      <c r="P23" s="40"/>
      <c r="Q23"/>
    </row>
    <row r="24" spans="16:55" ht="15" customHeight="1">
      <c r="P24" s="40"/>
      <c r="Q24"/>
    </row>
    <row r="25" spans="16:55" ht="15" customHeight="1">
      <c r="Q25"/>
    </row>
    <row r="26" spans="16:55" ht="15" customHeight="1">
      <c r="Q2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920</v>
      </c>
    </row>
    <row r="32" spans="16:55" ht="15" customHeight="1">
      <c r="R32" s="14" t="s">
        <v>76</v>
      </c>
      <c r="S32" s="12">
        <f>GETPIVOTDATA("Antibiotic",$X$2)/S31*1000</f>
        <v>9.7826086956521738</v>
      </c>
    </row>
    <row r="33" spans="18:19" ht="15" customHeight="1">
      <c r="R33" s="14" t="s">
        <v>77</v>
      </c>
      <c r="S33" s="12">
        <f>GETPIVOTDATA("Days of Therapy",$AS$2)/S31*1000</f>
        <v>80.434782608695642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0.77777777777777779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0.7142857142857143</v>
      </c>
    </row>
    <row r="36" spans="18:19" ht="15" customHeight="1">
      <c r="R36" s="14" t="s">
        <v>84</v>
      </c>
      <c r="S36" s="13">
        <f>GETPIVOTDATA("Assessment / SBAR Tool Completed?",$AY$2,"Assessment / SBAR Tool Completed?","No","Criteria Met?","Yes")/GETPIVOTDATA("Assessment / SBAR Tool Completed?",$AY$2)</f>
        <v>0.1111111111111111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0.5</v>
      </c>
    </row>
    <row r="38" spans="18:19" ht="15" customHeight="1">
      <c r="R38" s="14" t="s">
        <v>85</v>
      </c>
      <c r="S38" s="12">
        <f>GETPIVOTDATA("Lab Sent",$AP$2,"Lab Sent","UA, reflex C&amp;S")/S31*1000</f>
        <v>3.2608695652173911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C56"/>
  <sheetViews>
    <sheetView zoomScaleNormal="100" workbookViewId="0">
      <pane xSplit="1" topLeftCell="U1" activePane="topRight" state="frozen"/>
      <selection pane="topRight" activeCell="AF21" sqref="AF21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4.42578125" style="37" bestFit="1" customWidth="1"/>
    <col min="4" max="4" width="22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4.7109375" style="37" bestFit="1" customWidth="1"/>
    <col min="10" max="10" width="11.5703125" style="38" bestFit="1" customWidth="1"/>
    <col min="11" max="11" width="13" style="38" bestFit="1" customWidth="1"/>
    <col min="12" max="12" width="23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1.7109375" style="1" customWidth="1"/>
    <col min="22" max="22" width="8.28515625" style="1" bestFit="1" customWidth="1"/>
    <col min="23" max="23" width="1.85546875" style="1" customWidth="1"/>
    <col min="24" max="24" width="23.85546875" style="1" bestFit="1" customWidth="1"/>
    <col min="25" max="25" width="13.140625" style="5" customWidth="1"/>
    <col min="26" max="26" width="8" style="1" customWidth="1"/>
    <col min="27" max="27" width="9.140625" style="1" customWidth="1"/>
    <col min="28" max="28" width="9.5703125" style="1" bestFit="1" customWidth="1"/>
    <col min="29" max="40" width="11.140625" style="1" customWidth="1"/>
    <col min="41" max="41" width="1.7109375" style="1" customWidth="1"/>
    <col min="42" max="42" width="14" style="1" customWidth="1"/>
    <col min="43" max="43" width="8.28515625" style="1" bestFit="1" customWidth="1"/>
    <col min="44" max="44" width="1.7109375" style="1" customWidth="1"/>
    <col min="45" max="45" width="22" style="1" bestFit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6" style="1" bestFit="1" customWidth="1"/>
    <col min="52" max="52" width="14.85546875" style="1" customWidth="1"/>
    <col min="53" max="53" width="3.5703125" style="1" customWidth="1"/>
    <col min="54" max="54" width="11.140625" style="1" customWidth="1"/>
    <col min="55" max="16384" width="20.140625" style="1"/>
  </cols>
  <sheetData>
    <row r="1" spans="1:55" ht="30" customHeight="1">
      <c r="A1" s="63" t="s">
        <v>133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2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138</v>
      </c>
      <c r="D3" s="37" t="s">
        <v>80</v>
      </c>
      <c r="E3" s="38">
        <v>42557</v>
      </c>
      <c r="F3" s="38">
        <v>42561</v>
      </c>
      <c r="G3" s="37">
        <f>Jul[[#This Row],[Stop Date]]-Jul[[#This Row],[Start Date]]+1</f>
        <v>5</v>
      </c>
      <c r="H3" s="37" t="s">
        <v>141</v>
      </c>
      <c r="I3" s="37" t="s">
        <v>140</v>
      </c>
      <c r="J3" s="38">
        <v>42557</v>
      </c>
      <c r="K3" s="38" t="s">
        <v>18</v>
      </c>
      <c r="L3" s="37" t="s">
        <v>70</v>
      </c>
      <c r="M3" s="38">
        <v>42559</v>
      </c>
      <c r="N3" s="37" t="s">
        <v>9</v>
      </c>
      <c r="O3" s="37" t="s">
        <v>18</v>
      </c>
      <c r="P3" s="37" t="s">
        <v>17</v>
      </c>
      <c r="R3" s="3" t="s">
        <v>42</v>
      </c>
      <c r="S3" s="4">
        <v>1</v>
      </c>
      <c r="T3"/>
      <c r="U3" s="3" t="s">
        <v>33</v>
      </c>
      <c r="V3" s="33">
        <v>1</v>
      </c>
      <c r="W3"/>
      <c r="X3" s="2" t="s">
        <v>107</v>
      </c>
      <c r="Y3" t="s">
        <v>16</v>
      </c>
      <c r="Z3" t="s">
        <v>36</v>
      </c>
      <c r="AA3" t="s">
        <v>103</v>
      </c>
      <c r="AB3" t="s">
        <v>109</v>
      </c>
      <c r="AC3" t="s">
        <v>35</v>
      </c>
      <c r="AD3"/>
      <c r="AE3"/>
      <c r="AF3"/>
      <c r="AG3"/>
      <c r="AH3"/>
      <c r="AI3"/>
      <c r="AJ3"/>
      <c r="AK3"/>
      <c r="AL3"/>
      <c r="AM3"/>
      <c r="AN3"/>
      <c r="AP3" s="3" t="s">
        <v>23</v>
      </c>
      <c r="AQ3" s="33">
        <v>3</v>
      </c>
      <c r="AR3"/>
      <c r="AS3" s="3" t="s">
        <v>38</v>
      </c>
      <c r="AT3" s="4">
        <v>5</v>
      </c>
      <c r="AU3"/>
      <c r="AV3" s="3" t="s">
        <v>8</v>
      </c>
      <c r="AW3" s="4">
        <v>1</v>
      </c>
      <c r="AX3"/>
      <c r="AY3" s="2" t="s">
        <v>74</v>
      </c>
      <c r="AZ3" t="s">
        <v>18</v>
      </c>
      <c r="BA3" t="s">
        <v>17</v>
      </c>
      <c r="BB3" t="s">
        <v>35</v>
      </c>
    </row>
    <row r="4" spans="1:55" s="32" customFormat="1">
      <c r="A4" s="41" t="s">
        <v>43</v>
      </c>
      <c r="B4" s="41" t="s">
        <v>25</v>
      </c>
      <c r="C4" s="41" t="s">
        <v>14</v>
      </c>
      <c r="D4" s="41" t="s">
        <v>139</v>
      </c>
      <c r="E4" s="42">
        <v>42557</v>
      </c>
      <c r="F4" s="42">
        <v>42559</v>
      </c>
      <c r="G4" s="41">
        <f>Jul[[#This Row],[Stop Date]]-Jul[[#This Row],[Start Date]]+1</f>
        <v>3</v>
      </c>
      <c r="H4" s="41" t="s">
        <v>103</v>
      </c>
      <c r="I4" s="41" t="s">
        <v>57</v>
      </c>
      <c r="J4" s="42">
        <v>42557</v>
      </c>
      <c r="K4" s="42" t="s">
        <v>18</v>
      </c>
      <c r="L4" s="41" t="s">
        <v>27</v>
      </c>
      <c r="M4" s="42">
        <v>42560</v>
      </c>
      <c r="N4" s="41" t="s">
        <v>9</v>
      </c>
      <c r="O4" s="41" t="s">
        <v>17</v>
      </c>
      <c r="P4" s="41" t="s">
        <v>17</v>
      </c>
      <c r="R4" s="3" t="s">
        <v>44</v>
      </c>
      <c r="S4" s="33">
        <v>2</v>
      </c>
      <c r="T4" s="34"/>
      <c r="U4" s="3" t="s">
        <v>73</v>
      </c>
      <c r="V4" s="4">
        <v>2</v>
      </c>
      <c r="W4" s="34"/>
      <c r="X4" s="3" t="s">
        <v>38</v>
      </c>
      <c r="Y4" s="33"/>
      <c r="Z4" s="33">
        <v>1</v>
      </c>
      <c r="AA4" s="33"/>
      <c r="AB4" s="33"/>
      <c r="AC4" s="33">
        <v>1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P4" s="3" t="s">
        <v>57</v>
      </c>
      <c r="AQ4" s="4">
        <v>3</v>
      </c>
      <c r="AR4" s="34"/>
      <c r="AS4" s="3" t="s">
        <v>34</v>
      </c>
      <c r="AT4" s="33">
        <v>5</v>
      </c>
      <c r="AU4" s="34"/>
      <c r="AV4" s="3" t="s">
        <v>9</v>
      </c>
      <c r="AW4" s="4">
        <v>6</v>
      </c>
      <c r="AX4"/>
      <c r="AY4" s="3" t="s">
        <v>18</v>
      </c>
      <c r="AZ4" s="4">
        <v>3</v>
      </c>
      <c r="BA4" s="4">
        <v>3</v>
      </c>
      <c r="BB4" s="4">
        <v>6</v>
      </c>
      <c r="BC4" s="34"/>
    </row>
    <row r="5" spans="1:55" ht="15" customHeight="1">
      <c r="A5" s="37" t="s">
        <v>44</v>
      </c>
      <c r="B5" s="37" t="s">
        <v>32</v>
      </c>
      <c r="C5" s="37" t="s">
        <v>33</v>
      </c>
      <c r="D5" s="37" t="s">
        <v>139</v>
      </c>
      <c r="E5" s="38">
        <v>42571</v>
      </c>
      <c r="F5" s="38">
        <v>42575</v>
      </c>
      <c r="G5" s="37">
        <f>Jul[[#This Row],[Stop Date]]-Jul[[#This Row],[Start Date]]+1</f>
        <v>5</v>
      </c>
      <c r="H5" s="37" t="s">
        <v>16</v>
      </c>
      <c r="I5" s="37" t="s">
        <v>23</v>
      </c>
      <c r="J5" s="38" t="s">
        <v>24</v>
      </c>
      <c r="K5" s="38" t="s">
        <v>24</v>
      </c>
      <c r="L5" s="37" t="s">
        <v>24</v>
      </c>
      <c r="M5" s="38" t="s">
        <v>24</v>
      </c>
      <c r="N5" s="37" t="s">
        <v>9</v>
      </c>
      <c r="O5" s="37" t="s">
        <v>18</v>
      </c>
      <c r="P5" s="37" t="s">
        <v>18</v>
      </c>
      <c r="R5" s="3" t="s">
        <v>45</v>
      </c>
      <c r="S5" s="4">
        <v>1</v>
      </c>
      <c r="T5"/>
      <c r="U5" s="3" t="s">
        <v>14</v>
      </c>
      <c r="V5" s="4">
        <v>3</v>
      </c>
      <c r="W5"/>
      <c r="X5" s="3" t="s">
        <v>34</v>
      </c>
      <c r="Y5" s="4">
        <v>1</v>
      </c>
      <c r="Z5" s="4"/>
      <c r="AA5" s="4"/>
      <c r="AB5" s="4"/>
      <c r="AC5" s="4">
        <v>1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P5" s="3" t="s">
        <v>135</v>
      </c>
      <c r="AQ5" s="4">
        <v>1</v>
      </c>
      <c r="AR5"/>
      <c r="AS5" s="3" t="s">
        <v>26</v>
      </c>
      <c r="AT5" s="4">
        <v>9</v>
      </c>
      <c r="AU5"/>
      <c r="AV5" s="3" t="s">
        <v>35</v>
      </c>
      <c r="AW5" s="4">
        <v>7</v>
      </c>
      <c r="AX5"/>
      <c r="AY5" s="3" t="s">
        <v>17</v>
      </c>
      <c r="AZ5" s="4"/>
      <c r="BA5" s="4">
        <v>1</v>
      </c>
      <c r="BB5" s="4">
        <v>1</v>
      </c>
      <c r="BC5"/>
    </row>
    <row r="6" spans="1:55" ht="15" customHeight="1">
      <c r="A6" s="37" t="s">
        <v>44</v>
      </c>
      <c r="B6" s="37" t="s">
        <v>32</v>
      </c>
      <c r="C6" s="37" t="s">
        <v>14</v>
      </c>
      <c r="D6" s="37" t="s">
        <v>139</v>
      </c>
      <c r="E6" s="38">
        <v>42554</v>
      </c>
      <c r="F6" s="38">
        <v>42556</v>
      </c>
      <c r="G6" s="39">
        <f>Jul[[#This Row],[Stop Date]]-Jul[[#This Row],[Start Date]]+1</f>
        <v>3</v>
      </c>
      <c r="H6" s="37" t="s">
        <v>103</v>
      </c>
      <c r="I6" s="37" t="s">
        <v>57</v>
      </c>
      <c r="J6" s="38">
        <v>42554</v>
      </c>
      <c r="K6" s="38" t="s">
        <v>18</v>
      </c>
      <c r="L6" s="37" t="s">
        <v>27</v>
      </c>
      <c r="M6" s="38">
        <v>42556</v>
      </c>
      <c r="N6" s="37" t="s">
        <v>9</v>
      </c>
      <c r="O6" s="37" t="s">
        <v>18</v>
      </c>
      <c r="P6" s="37" t="s">
        <v>17</v>
      </c>
      <c r="R6" s="3" t="s">
        <v>46</v>
      </c>
      <c r="S6" s="4">
        <v>1</v>
      </c>
      <c r="T6"/>
      <c r="U6" s="3" t="s">
        <v>20</v>
      </c>
      <c r="V6" s="4">
        <v>1</v>
      </c>
      <c r="W6"/>
      <c r="X6" s="3" t="s">
        <v>26</v>
      </c>
      <c r="Y6" s="4">
        <v>1</v>
      </c>
      <c r="Z6" s="4"/>
      <c r="AA6" s="4">
        <v>2</v>
      </c>
      <c r="AB6" s="4"/>
      <c r="AC6" s="4">
        <v>3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P6" s="3" t="s">
        <v>35</v>
      </c>
      <c r="AQ6" s="4">
        <v>7</v>
      </c>
      <c r="AR6"/>
      <c r="AS6" s="3" t="s">
        <v>80</v>
      </c>
      <c r="AT6" s="4">
        <v>7</v>
      </c>
      <c r="AU6"/>
      <c r="AV6"/>
      <c r="AW6"/>
      <c r="AX6"/>
      <c r="AY6" s="3" t="s">
        <v>35</v>
      </c>
      <c r="AZ6" s="4">
        <v>3</v>
      </c>
      <c r="BA6" s="4">
        <v>4</v>
      </c>
      <c r="BB6" s="4">
        <v>7</v>
      </c>
      <c r="BC6"/>
    </row>
    <row r="7" spans="1:55" ht="15" customHeight="1">
      <c r="A7" s="37" t="s">
        <v>45</v>
      </c>
      <c r="B7" s="37" t="s">
        <v>37</v>
      </c>
      <c r="C7" s="37" t="s">
        <v>73</v>
      </c>
      <c r="D7" s="37" t="s">
        <v>80</v>
      </c>
      <c r="E7" s="38">
        <v>42571</v>
      </c>
      <c r="F7" s="38">
        <v>42575</v>
      </c>
      <c r="G7" s="39">
        <f>Jul[[#This Row],[Stop Date]]-Jul[[#This Row],[Start Date]]+1</f>
        <v>5</v>
      </c>
      <c r="H7" s="37" t="s">
        <v>36</v>
      </c>
      <c r="I7" s="37" t="s">
        <v>23</v>
      </c>
      <c r="J7" s="38" t="s">
        <v>24</v>
      </c>
      <c r="K7" s="38" t="s">
        <v>24</v>
      </c>
      <c r="L7" s="37" t="s">
        <v>24</v>
      </c>
      <c r="M7" s="38" t="s">
        <v>24</v>
      </c>
      <c r="N7" s="37" t="s">
        <v>8</v>
      </c>
      <c r="O7" s="37" t="s">
        <v>18</v>
      </c>
      <c r="P7" s="37" t="s">
        <v>18</v>
      </c>
      <c r="R7" s="3" t="s">
        <v>43</v>
      </c>
      <c r="S7" s="4">
        <v>1</v>
      </c>
      <c r="T7"/>
      <c r="U7" s="3" t="s">
        <v>35</v>
      </c>
      <c r="V7" s="4">
        <v>7</v>
      </c>
      <c r="W7"/>
      <c r="X7" s="3" t="s">
        <v>80</v>
      </c>
      <c r="Y7" s="4"/>
      <c r="Z7" s="4">
        <v>1</v>
      </c>
      <c r="AA7" s="4"/>
      <c r="AB7" s="4"/>
      <c r="AC7" s="4">
        <v>1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P7"/>
      <c r="AQ7"/>
      <c r="AR7"/>
      <c r="AS7" s="3" t="s">
        <v>134</v>
      </c>
      <c r="AT7" s="4">
        <v>10</v>
      </c>
      <c r="AU7"/>
      <c r="AV7"/>
      <c r="AW7"/>
      <c r="AX7"/>
      <c r="AY7"/>
      <c r="AZ7"/>
      <c r="BA7"/>
      <c r="BC7"/>
    </row>
    <row r="8" spans="1:55" ht="15" customHeight="1">
      <c r="A8" s="37" t="s">
        <v>46</v>
      </c>
      <c r="B8" s="37" t="s">
        <v>69</v>
      </c>
      <c r="C8" s="37" t="s">
        <v>20</v>
      </c>
      <c r="D8" s="37" t="s">
        <v>125</v>
      </c>
      <c r="E8" s="38">
        <v>42557</v>
      </c>
      <c r="F8" s="38">
        <v>42566</v>
      </c>
      <c r="G8" s="39">
        <f>Jul[[#This Row],[Stop Date]]-Jul[[#This Row],[Start Date]]+1</f>
        <v>10</v>
      </c>
      <c r="H8" s="37" t="s">
        <v>109</v>
      </c>
      <c r="I8" s="37" t="s">
        <v>135</v>
      </c>
      <c r="J8" s="38">
        <v>42557</v>
      </c>
      <c r="K8" s="38" t="s">
        <v>18</v>
      </c>
      <c r="L8" s="37" t="s">
        <v>136</v>
      </c>
      <c r="M8" s="38">
        <v>42563</v>
      </c>
      <c r="N8" s="37" t="s">
        <v>9</v>
      </c>
      <c r="O8" s="37" t="s">
        <v>18</v>
      </c>
      <c r="P8" s="39" t="s">
        <v>17</v>
      </c>
      <c r="R8" s="3" t="s">
        <v>47</v>
      </c>
      <c r="S8" s="4">
        <v>1</v>
      </c>
      <c r="T8"/>
      <c r="U8"/>
      <c r="V8"/>
      <c r="W8"/>
      <c r="X8" s="3" t="s">
        <v>134</v>
      </c>
      <c r="Y8" s="4"/>
      <c r="Z8" s="4"/>
      <c r="AA8" s="4"/>
      <c r="AB8" s="4">
        <v>1</v>
      </c>
      <c r="AC8" s="4">
        <v>1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P8"/>
      <c r="AQ8"/>
      <c r="AR8"/>
      <c r="AS8" s="3" t="s">
        <v>35</v>
      </c>
      <c r="AT8" s="4">
        <v>36</v>
      </c>
      <c r="AU8"/>
      <c r="AV8"/>
      <c r="AW8"/>
      <c r="AX8"/>
      <c r="AY8"/>
      <c r="AZ8"/>
      <c r="BA8"/>
      <c r="BC8"/>
    </row>
    <row r="9" spans="1:55" ht="15" customHeight="1">
      <c r="A9" s="37" t="s">
        <v>47</v>
      </c>
      <c r="B9" s="37" t="s">
        <v>72</v>
      </c>
      <c r="C9" s="37" t="s">
        <v>73</v>
      </c>
      <c r="D9" s="37" t="s">
        <v>80</v>
      </c>
      <c r="E9" s="38">
        <v>42558</v>
      </c>
      <c r="F9" s="38">
        <v>42564</v>
      </c>
      <c r="G9" s="39">
        <f>Jul[[#This Row],[Stop Date]]-Jul[[#This Row],[Start Date]]+1</f>
        <v>7</v>
      </c>
      <c r="H9" s="37" t="s">
        <v>36</v>
      </c>
      <c r="I9" s="37" t="s">
        <v>23</v>
      </c>
      <c r="J9" s="38" t="s">
        <v>24</v>
      </c>
      <c r="K9" s="38" t="s">
        <v>24</v>
      </c>
      <c r="L9" s="37" t="s">
        <v>24</v>
      </c>
      <c r="M9" s="38" t="s">
        <v>24</v>
      </c>
      <c r="N9" s="37" t="s">
        <v>9</v>
      </c>
      <c r="O9" s="37" t="s">
        <v>18</v>
      </c>
      <c r="P9" s="37" t="s">
        <v>18</v>
      </c>
      <c r="R9" s="3" t="s">
        <v>35</v>
      </c>
      <c r="S9" s="4">
        <v>7</v>
      </c>
      <c r="T9"/>
      <c r="U9"/>
      <c r="V9"/>
      <c r="W9"/>
      <c r="X9" s="3" t="s">
        <v>35</v>
      </c>
      <c r="Y9" s="4">
        <v>2</v>
      </c>
      <c r="Z9" s="4">
        <v>2</v>
      </c>
      <c r="AA9" s="4">
        <v>2</v>
      </c>
      <c r="AB9" s="4">
        <v>1</v>
      </c>
      <c r="AC9" s="4">
        <v>7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/>
      <c r="AQ9"/>
      <c r="AR9"/>
      <c r="AS9"/>
      <c r="AT9"/>
      <c r="AU9"/>
      <c r="AV9"/>
      <c r="AW9"/>
      <c r="AX9"/>
      <c r="AY9"/>
      <c r="AZ9"/>
      <c r="BA9"/>
      <c r="BC9"/>
    </row>
    <row r="10" spans="1:55" ht="15" customHeight="1">
      <c r="P10" s="4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P18" s="40"/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P19" s="40"/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P20" s="40"/>
      <c r="Q20"/>
      <c r="BC20"/>
    </row>
    <row r="21" spans="16:55" ht="15" customHeight="1">
      <c r="P21" s="40"/>
      <c r="Q21"/>
      <c r="BC21"/>
    </row>
    <row r="22" spans="16:55" ht="15" customHeight="1">
      <c r="P22" s="40"/>
      <c r="Q22"/>
    </row>
    <row r="23" spans="16:55" ht="15" customHeight="1">
      <c r="P23" s="40"/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1050</v>
      </c>
    </row>
    <row r="32" spans="16:55" ht="15" customHeight="1">
      <c r="R32" s="14" t="s">
        <v>76</v>
      </c>
      <c r="S32" s="12">
        <f>GETPIVOTDATA("Antibiotic",$X$2)/S31*1000</f>
        <v>6.666666666666667</v>
      </c>
    </row>
    <row r="33" spans="18:19" ht="15" customHeight="1">
      <c r="R33" s="14" t="s">
        <v>77</v>
      </c>
      <c r="S33" s="12">
        <f>GETPIVOTDATA("Days of Therapy",$AS$2)/S31*1000</f>
        <v>34.285714285714285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0.8571428571428571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0.5</v>
      </c>
    </row>
    <row r="36" spans="18:19" ht="15" customHeight="1">
      <c r="R36" s="14" t="s">
        <v>84</v>
      </c>
      <c r="S36" s="13">
        <f>GETPIVOTDATA("Assessment / SBAR Tool Completed?",$AY$2,"Assessment / SBAR Tool Completed?","No")/GETPIVOTDATA("Assessment / SBAR Tool Completed?",$AY$2)</f>
        <v>0.14285714285714285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0</v>
      </c>
    </row>
    <row r="38" spans="18:19" ht="15" customHeight="1">
      <c r="R38" s="14" t="s">
        <v>85</v>
      </c>
      <c r="S38" s="12">
        <f>GETPIVOTDATA("Lab Sent",$AP$2,"Lab Sent","UA, reflex C&amp;S")/S31*1000</f>
        <v>2.8571428571428572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C56"/>
  <sheetViews>
    <sheetView zoomScaleNormal="100" workbookViewId="0">
      <pane xSplit="1" topLeftCell="S1" activePane="topRight" state="frozen"/>
      <selection pane="topRight" activeCell="AJ2" sqref="AJ1:AJ1048576"/>
    </sheetView>
  </sheetViews>
  <sheetFormatPr defaultColWidth="20.140625" defaultRowHeight="15" customHeight="1"/>
  <cols>
    <col min="1" max="1" width="16.7109375" style="37" customWidth="1"/>
    <col min="2" max="2" width="8.42578125" style="37" bestFit="1" customWidth="1"/>
    <col min="3" max="3" width="11.7109375" style="37" bestFit="1" customWidth="1"/>
    <col min="4" max="4" width="30.28515625" style="37" bestFit="1" customWidth="1"/>
    <col min="5" max="5" width="12" style="38" bestFit="1" customWidth="1"/>
    <col min="6" max="6" width="11.85546875" style="38" bestFit="1" customWidth="1"/>
    <col min="7" max="7" width="10.85546875" style="37" customWidth="1"/>
    <col min="8" max="8" width="12.28515625" style="37" bestFit="1" customWidth="1"/>
    <col min="9" max="9" width="14.7109375" style="37" bestFit="1" customWidth="1"/>
    <col min="10" max="10" width="11.5703125" style="38" bestFit="1" customWidth="1"/>
    <col min="11" max="11" width="13" style="38" bestFit="1" customWidth="1"/>
    <col min="12" max="12" width="23" style="37" bestFit="1" customWidth="1"/>
    <col min="13" max="13" width="13.42578125" style="38" bestFit="1" customWidth="1"/>
    <col min="14" max="14" width="12.5703125" style="37" customWidth="1"/>
    <col min="15" max="15" width="18.28515625" style="37" bestFit="1" customWidth="1"/>
    <col min="16" max="16" width="10.7109375" style="37" customWidth="1"/>
    <col min="17" max="17" width="1.7109375" style="1" customWidth="1"/>
    <col min="18" max="18" width="27.42578125" style="1" bestFit="1" customWidth="1"/>
    <col min="19" max="19" width="16.5703125" style="1" customWidth="1"/>
    <col min="20" max="20" width="1.7109375" style="1" customWidth="1"/>
    <col min="21" max="21" width="11.7109375" style="1" customWidth="1"/>
    <col min="22" max="22" width="8.28515625" style="1" bestFit="1" customWidth="1"/>
    <col min="23" max="23" width="1.85546875" style="1" customWidth="1"/>
    <col min="24" max="24" width="30.28515625" style="1" bestFit="1" customWidth="1"/>
    <col min="25" max="25" width="13.140625" style="5" customWidth="1"/>
    <col min="26" max="26" width="9.140625" style="1" bestFit="1" customWidth="1"/>
    <col min="27" max="27" width="9.5703125" style="1" customWidth="1"/>
    <col min="28" max="28" width="9.28515625" style="1" bestFit="1" customWidth="1"/>
    <col min="29" max="40" width="11.140625" style="1" customWidth="1"/>
    <col min="41" max="41" width="1.7109375" style="1" customWidth="1"/>
    <col min="42" max="42" width="14" style="1" customWidth="1"/>
    <col min="43" max="43" width="8.28515625" style="1" bestFit="1" customWidth="1"/>
    <col min="44" max="44" width="1.7109375" style="1" customWidth="1"/>
    <col min="45" max="45" width="30.28515625" style="1" bestFit="1" customWidth="1"/>
    <col min="46" max="46" width="5.140625" style="1" bestFit="1" customWidth="1"/>
    <col min="47" max="47" width="1.7109375" style="1" customWidth="1"/>
    <col min="48" max="48" width="17.28515625" style="1" bestFit="1" customWidth="1"/>
    <col min="49" max="49" width="8.28515625" style="1" bestFit="1" customWidth="1"/>
    <col min="50" max="50" width="1.7109375" style="1" customWidth="1"/>
    <col min="51" max="51" width="16" style="1" bestFit="1" customWidth="1"/>
    <col min="52" max="52" width="14.85546875" style="1" customWidth="1"/>
    <col min="53" max="53" width="3.5703125" style="1" customWidth="1"/>
    <col min="54" max="54" width="11.140625" style="1" customWidth="1"/>
    <col min="55" max="16384" width="20.140625" style="1"/>
  </cols>
  <sheetData>
    <row r="1" spans="1:55" ht="30" customHeight="1">
      <c r="A1" s="64" t="s">
        <v>137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R1" s="50" t="s">
        <v>55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5" ht="30" customHeight="1">
      <c r="A2" s="37" t="s">
        <v>0</v>
      </c>
      <c r="B2" s="37" t="s">
        <v>1</v>
      </c>
      <c r="C2" s="37" t="s">
        <v>28</v>
      </c>
      <c r="D2" s="37" t="s">
        <v>2</v>
      </c>
      <c r="E2" s="38" t="s">
        <v>3</v>
      </c>
      <c r="F2" s="38" t="s">
        <v>4</v>
      </c>
      <c r="G2" s="37" t="s">
        <v>5</v>
      </c>
      <c r="H2" s="37" t="s">
        <v>10</v>
      </c>
      <c r="I2" s="37" t="s">
        <v>11</v>
      </c>
      <c r="J2" s="38" t="s">
        <v>6</v>
      </c>
      <c r="K2" s="38" t="s">
        <v>78</v>
      </c>
      <c r="L2" s="37" t="s">
        <v>7</v>
      </c>
      <c r="M2" s="38" t="s">
        <v>29</v>
      </c>
      <c r="N2" s="37" t="s">
        <v>30</v>
      </c>
      <c r="O2" s="37" t="s">
        <v>101</v>
      </c>
      <c r="P2" s="37" t="s">
        <v>12</v>
      </c>
      <c r="R2" s="2" t="s">
        <v>0</v>
      </c>
      <c r="S2" t="s">
        <v>81</v>
      </c>
      <c r="T2"/>
      <c r="U2" s="2" t="s">
        <v>28</v>
      </c>
      <c r="V2" t="s">
        <v>50</v>
      </c>
      <c r="W2"/>
      <c r="X2" s="2" t="s">
        <v>106</v>
      </c>
      <c r="Y2" s="2" t="s">
        <v>41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P2" s="2" t="s">
        <v>11</v>
      </c>
      <c r="AQ2" t="s">
        <v>50</v>
      </c>
      <c r="AR2"/>
      <c r="AS2" s="2" t="s">
        <v>2</v>
      </c>
      <c r="AT2" t="s">
        <v>51</v>
      </c>
      <c r="AU2"/>
      <c r="AV2" s="2" t="s">
        <v>53</v>
      </c>
      <c r="AW2" t="s">
        <v>50</v>
      </c>
      <c r="AX2"/>
      <c r="AY2" s="2" t="s">
        <v>54</v>
      </c>
      <c r="AZ2" s="2" t="s">
        <v>12</v>
      </c>
      <c r="BA2"/>
      <c r="BB2"/>
    </row>
    <row r="3" spans="1:55" ht="15" customHeight="1">
      <c r="A3" s="37" t="s">
        <v>42</v>
      </c>
      <c r="B3" s="37" t="s">
        <v>13</v>
      </c>
      <c r="C3" s="37" t="s">
        <v>14</v>
      </c>
      <c r="D3" s="37" t="s">
        <v>15</v>
      </c>
      <c r="E3" s="38">
        <v>42585</v>
      </c>
      <c r="F3" s="38">
        <v>42591</v>
      </c>
      <c r="G3" s="37">
        <f>Aug[[#This Row],[Stop Date]]-Aug[[#This Row],[Start Date]]+1</f>
        <v>7</v>
      </c>
      <c r="H3" s="37" t="s">
        <v>16</v>
      </c>
      <c r="I3" s="37" t="s">
        <v>57</v>
      </c>
      <c r="J3" s="38">
        <v>42585</v>
      </c>
      <c r="K3" s="38" t="s">
        <v>18</v>
      </c>
      <c r="L3" s="37" t="s">
        <v>27</v>
      </c>
      <c r="M3" s="38">
        <v>42587</v>
      </c>
      <c r="N3" s="37" t="s">
        <v>9</v>
      </c>
      <c r="O3" s="37" t="s">
        <v>18</v>
      </c>
      <c r="P3" s="37" t="s">
        <v>17</v>
      </c>
      <c r="R3" s="3" t="s">
        <v>42</v>
      </c>
      <c r="S3" s="4">
        <v>1</v>
      </c>
      <c r="T3"/>
      <c r="U3" s="3" t="s">
        <v>33</v>
      </c>
      <c r="V3" s="33">
        <v>1</v>
      </c>
      <c r="W3"/>
      <c r="X3" s="2" t="s">
        <v>107</v>
      </c>
      <c r="Y3" t="s">
        <v>16</v>
      </c>
      <c r="Z3" t="s">
        <v>103</v>
      </c>
      <c r="AA3" t="s">
        <v>109</v>
      </c>
      <c r="AB3" t="s">
        <v>114</v>
      </c>
      <c r="AC3" t="s">
        <v>35</v>
      </c>
      <c r="AD3"/>
      <c r="AE3"/>
      <c r="AF3"/>
      <c r="AG3"/>
      <c r="AH3"/>
      <c r="AI3"/>
      <c r="AJ3"/>
      <c r="AK3"/>
      <c r="AL3"/>
      <c r="AM3"/>
      <c r="AN3"/>
      <c r="AP3" s="3" t="s">
        <v>23</v>
      </c>
      <c r="AQ3" s="33">
        <v>3</v>
      </c>
      <c r="AR3"/>
      <c r="AS3" s="3" t="s">
        <v>38</v>
      </c>
      <c r="AT3" s="4">
        <v>10</v>
      </c>
      <c r="AU3"/>
      <c r="AV3" s="3" t="s">
        <v>8</v>
      </c>
      <c r="AW3" s="4">
        <v>4</v>
      </c>
      <c r="AX3"/>
      <c r="AY3" s="2" t="s">
        <v>74</v>
      </c>
      <c r="AZ3" t="s">
        <v>18</v>
      </c>
      <c r="BA3" t="s">
        <v>17</v>
      </c>
      <c r="BB3" t="s">
        <v>35</v>
      </c>
    </row>
    <row r="4" spans="1:55" s="32" customFormat="1">
      <c r="A4" s="41" t="s">
        <v>43</v>
      </c>
      <c r="B4" s="41" t="s">
        <v>25</v>
      </c>
      <c r="C4" s="41" t="s">
        <v>14</v>
      </c>
      <c r="D4" s="41" t="s">
        <v>26</v>
      </c>
      <c r="E4" s="42">
        <v>42585</v>
      </c>
      <c r="F4" s="42">
        <v>42587</v>
      </c>
      <c r="G4" s="41">
        <f>Aug[[#This Row],[Stop Date]]-Aug[[#This Row],[Start Date]]+1</f>
        <v>3</v>
      </c>
      <c r="H4" s="41" t="s">
        <v>103</v>
      </c>
      <c r="I4" s="41" t="s">
        <v>57</v>
      </c>
      <c r="J4" s="42">
        <v>42585</v>
      </c>
      <c r="K4" s="42" t="s">
        <v>18</v>
      </c>
      <c r="L4" s="41" t="s">
        <v>31</v>
      </c>
      <c r="M4" s="42">
        <v>42587</v>
      </c>
      <c r="N4" s="41" t="s">
        <v>8</v>
      </c>
      <c r="O4" s="41" t="s">
        <v>17</v>
      </c>
      <c r="P4" s="41" t="s">
        <v>17</v>
      </c>
      <c r="R4" s="3" t="s">
        <v>43</v>
      </c>
      <c r="S4" s="4">
        <v>1</v>
      </c>
      <c r="T4" s="34"/>
      <c r="U4" s="3" t="s">
        <v>73</v>
      </c>
      <c r="V4" s="4">
        <v>2</v>
      </c>
      <c r="W4" s="34"/>
      <c r="X4" s="3" t="s">
        <v>38</v>
      </c>
      <c r="Y4" s="33"/>
      <c r="Z4" s="33"/>
      <c r="AA4" s="33">
        <v>1</v>
      </c>
      <c r="AB4" s="33"/>
      <c r="AC4" s="33">
        <v>1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P4" s="3" t="s">
        <v>57</v>
      </c>
      <c r="AQ4" s="4">
        <v>3</v>
      </c>
      <c r="AR4" s="34"/>
      <c r="AS4" s="3" t="s">
        <v>34</v>
      </c>
      <c r="AT4" s="33">
        <v>12</v>
      </c>
      <c r="AU4" s="34"/>
      <c r="AV4" s="3" t="s">
        <v>9</v>
      </c>
      <c r="AW4" s="4">
        <v>4</v>
      </c>
      <c r="AX4"/>
      <c r="AY4" s="3" t="s">
        <v>18</v>
      </c>
      <c r="AZ4" s="4">
        <v>3</v>
      </c>
      <c r="BA4" s="4">
        <v>3</v>
      </c>
      <c r="BB4" s="4">
        <v>6</v>
      </c>
      <c r="BC4" s="34"/>
    </row>
    <row r="5" spans="1:55" ht="15" customHeight="1">
      <c r="A5" s="37" t="s">
        <v>44</v>
      </c>
      <c r="B5" s="37" t="s">
        <v>32</v>
      </c>
      <c r="C5" s="37" t="s">
        <v>33</v>
      </c>
      <c r="D5" s="37" t="s">
        <v>34</v>
      </c>
      <c r="E5" s="38">
        <v>42602</v>
      </c>
      <c r="F5" s="38">
        <v>42606</v>
      </c>
      <c r="G5" s="37">
        <f>Aug[[#This Row],[Stop Date]]-Aug[[#This Row],[Start Date]]+1</f>
        <v>5</v>
      </c>
      <c r="H5" s="37" t="s">
        <v>16</v>
      </c>
      <c r="I5" s="37" t="s">
        <v>23</v>
      </c>
      <c r="J5" s="38" t="s">
        <v>24</v>
      </c>
      <c r="K5" s="38" t="s">
        <v>24</v>
      </c>
      <c r="L5" s="37" t="s">
        <v>24</v>
      </c>
      <c r="M5" s="38" t="s">
        <v>24</v>
      </c>
      <c r="N5" s="37" t="s">
        <v>8</v>
      </c>
      <c r="O5" s="37" t="s">
        <v>18</v>
      </c>
      <c r="P5" s="37" t="s">
        <v>18</v>
      </c>
      <c r="R5" s="3" t="s">
        <v>44</v>
      </c>
      <c r="S5" s="33">
        <v>2</v>
      </c>
      <c r="T5"/>
      <c r="U5" s="3" t="s">
        <v>14</v>
      </c>
      <c r="V5" s="4">
        <v>3</v>
      </c>
      <c r="W5"/>
      <c r="X5" s="3" t="s">
        <v>34</v>
      </c>
      <c r="Y5" s="4">
        <v>1</v>
      </c>
      <c r="Z5" s="4"/>
      <c r="AA5" s="4"/>
      <c r="AB5" s="4">
        <v>1</v>
      </c>
      <c r="AC5" s="4">
        <v>2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P5" s="3" t="s">
        <v>110</v>
      </c>
      <c r="AQ5" s="4">
        <v>2</v>
      </c>
      <c r="AR5"/>
      <c r="AS5" s="3" t="s">
        <v>26</v>
      </c>
      <c r="AT5" s="4">
        <v>3</v>
      </c>
      <c r="AU5"/>
      <c r="AV5" s="3" t="s">
        <v>35</v>
      </c>
      <c r="AW5" s="4">
        <v>8</v>
      </c>
      <c r="AX5"/>
      <c r="AY5" s="3" t="s">
        <v>17</v>
      </c>
      <c r="AZ5" s="4">
        <v>1</v>
      </c>
      <c r="BA5" s="4">
        <v>1</v>
      </c>
      <c r="BB5" s="4">
        <v>2</v>
      </c>
      <c r="BC5"/>
    </row>
    <row r="6" spans="1:55" ht="15" customHeight="1">
      <c r="A6" s="37" t="s">
        <v>44</v>
      </c>
      <c r="B6" s="37" t="s">
        <v>32</v>
      </c>
      <c r="C6" s="37" t="s">
        <v>14</v>
      </c>
      <c r="D6" s="37" t="s">
        <v>15</v>
      </c>
      <c r="E6" s="38">
        <v>42585</v>
      </c>
      <c r="F6" s="38">
        <v>42594</v>
      </c>
      <c r="G6" s="39">
        <f>Aug[[#This Row],[Stop Date]]-Aug[[#This Row],[Start Date]]+1</f>
        <v>10</v>
      </c>
      <c r="H6" s="37" t="s">
        <v>103</v>
      </c>
      <c r="I6" s="37" t="s">
        <v>57</v>
      </c>
      <c r="J6" s="38">
        <v>42585</v>
      </c>
      <c r="K6" s="38" t="s">
        <v>18</v>
      </c>
      <c r="L6" s="37" t="s">
        <v>142</v>
      </c>
      <c r="M6" s="38">
        <v>42587</v>
      </c>
      <c r="N6" s="37" t="s">
        <v>9</v>
      </c>
      <c r="O6" s="37" t="s">
        <v>18</v>
      </c>
      <c r="P6" s="37" t="s">
        <v>17</v>
      </c>
      <c r="R6" s="3" t="s">
        <v>45</v>
      </c>
      <c r="S6" s="4">
        <v>2</v>
      </c>
      <c r="T6"/>
      <c r="U6" s="3" t="s">
        <v>20</v>
      </c>
      <c r="V6" s="4">
        <v>2</v>
      </c>
      <c r="W6"/>
      <c r="X6" s="3" t="s">
        <v>26</v>
      </c>
      <c r="Y6" s="4"/>
      <c r="Z6" s="4">
        <v>1</v>
      </c>
      <c r="AA6" s="4"/>
      <c r="AB6" s="4"/>
      <c r="AC6" s="4">
        <v>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P6" s="3" t="s">
        <v>35</v>
      </c>
      <c r="AQ6" s="4">
        <v>8</v>
      </c>
      <c r="AR6"/>
      <c r="AS6" s="3" t="s">
        <v>15</v>
      </c>
      <c r="AT6" s="4">
        <v>17</v>
      </c>
      <c r="AU6"/>
      <c r="AV6"/>
      <c r="AW6"/>
      <c r="AX6"/>
      <c r="AY6" s="3" t="s">
        <v>35</v>
      </c>
      <c r="AZ6" s="4">
        <v>4</v>
      </c>
      <c r="BA6" s="4">
        <v>4</v>
      </c>
      <c r="BB6" s="4">
        <v>8</v>
      </c>
      <c r="BC6"/>
    </row>
    <row r="7" spans="1:55" ht="15" customHeight="1">
      <c r="A7" s="37" t="s">
        <v>45</v>
      </c>
      <c r="B7" s="37" t="s">
        <v>37</v>
      </c>
      <c r="C7" s="37" t="s">
        <v>20</v>
      </c>
      <c r="D7" s="37" t="s">
        <v>38</v>
      </c>
      <c r="E7" s="38">
        <v>42602</v>
      </c>
      <c r="F7" s="38">
        <v>42611</v>
      </c>
      <c r="G7" s="39">
        <f>Aug[[#This Row],[Stop Date]]-Aug[[#This Row],[Start Date]]+1</f>
        <v>10</v>
      </c>
      <c r="H7" s="37" t="s">
        <v>109</v>
      </c>
      <c r="I7" s="37" t="s">
        <v>110</v>
      </c>
      <c r="J7" s="38">
        <v>42597</v>
      </c>
      <c r="K7" s="38" t="s">
        <v>18</v>
      </c>
      <c r="L7" s="37" t="s">
        <v>111</v>
      </c>
      <c r="M7" s="38">
        <v>42599</v>
      </c>
      <c r="N7" s="37" t="s">
        <v>9</v>
      </c>
      <c r="O7" s="37" t="s">
        <v>17</v>
      </c>
      <c r="P7" s="37" t="s">
        <v>18</v>
      </c>
      <c r="R7" s="3" t="s">
        <v>46</v>
      </c>
      <c r="S7" s="4">
        <v>2</v>
      </c>
      <c r="T7"/>
      <c r="U7" s="3" t="s">
        <v>35</v>
      </c>
      <c r="V7" s="4">
        <v>8</v>
      </c>
      <c r="W7"/>
      <c r="X7" s="3" t="s">
        <v>15</v>
      </c>
      <c r="Y7" s="4">
        <v>1</v>
      </c>
      <c r="Z7" s="4">
        <v>1</v>
      </c>
      <c r="AA7" s="4"/>
      <c r="AB7" s="4"/>
      <c r="AC7" s="4">
        <v>2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P7"/>
      <c r="AQ7"/>
      <c r="AR7"/>
      <c r="AS7" s="3" t="s">
        <v>113</v>
      </c>
      <c r="AT7" s="4">
        <v>7</v>
      </c>
      <c r="AU7"/>
      <c r="AV7"/>
      <c r="AW7"/>
      <c r="AX7"/>
      <c r="AY7"/>
      <c r="AZ7"/>
      <c r="BA7"/>
      <c r="BC7"/>
    </row>
    <row r="8" spans="1:55" ht="15" customHeight="1">
      <c r="A8" s="37" t="s">
        <v>45</v>
      </c>
      <c r="B8" s="37" t="s">
        <v>112</v>
      </c>
      <c r="C8" s="37" t="s">
        <v>20</v>
      </c>
      <c r="D8" s="37" t="s">
        <v>113</v>
      </c>
      <c r="E8" s="38">
        <v>42585</v>
      </c>
      <c r="F8" s="38">
        <v>42591</v>
      </c>
      <c r="G8" s="39">
        <f>Aug[[#This Row],[Stop Date]]-Aug[[#This Row],[Start Date]]+1</f>
        <v>7</v>
      </c>
      <c r="H8" s="37" t="s">
        <v>109</v>
      </c>
      <c r="I8" s="37" t="s">
        <v>110</v>
      </c>
      <c r="J8" s="38">
        <v>42585</v>
      </c>
      <c r="K8" s="38" t="s">
        <v>18</v>
      </c>
      <c r="L8" s="37" t="s">
        <v>116</v>
      </c>
      <c r="M8" s="38">
        <v>42587</v>
      </c>
      <c r="N8" s="37" t="s">
        <v>9</v>
      </c>
      <c r="O8" s="37" t="s">
        <v>18</v>
      </c>
      <c r="P8" s="39" t="s">
        <v>17</v>
      </c>
      <c r="R8" s="3" t="s">
        <v>35</v>
      </c>
      <c r="S8" s="4">
        <v>8</v>
      </c>
      <c r="T8"/>
      <c r="U8"/>
      <c r="V8"/>
      <c r="W8"/>
      <c r="X8" s="3" t="s">
        <v>113</v>
      </c>
      <c r="Y8" s="4"/>
      <c r="Z8" s="4"/>
      <c r="AA8" s="4">
        <v>1</v>
      </c>
      <c r="AB8" s="4"/>
      <c r="AC8" s="4">
        <v>1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P8"/>
      <c r="AQ8"/>
      <c r="AR8"/>
      <c r="AS8" s="3" t="s">
        <v>115</v>
      </c>
      <c r="AT8" s="4">
        <v>7</v>
      </c>
      <c r="AU8"/>
      <c r="AV8"/>
      <c r="AW8"/>
      <c r="AX8"/>
      <c r="AY8"/>
      <c r="AZ8"/>
      <c r="BA8"/>
      <c r="BC8"/>
    </row>
    <row r="9" spans="1:55" ht="15" customHeight="1">
      <c r="A9" s="37" t="s">
        <v>46</v>
      </c>
      <c r="B9" s="37" t="s">
        <v>72</v>
      </c>
      <c r="C9" s="37" t="s">
        <v>73</v>
      </c>
      <c r="D9" s="37" t="s">
        <v>34</v>
      </c>
      <c r="E9" s="38">
        <v>42584</v>
      </c>
      <c r="F9" s="38">
        <v>42590</v>
      </c>
      <c r="G9" s="39">
        <f>Aug[[#This Row],[Stop Date]]-Aug[[#This Row],[Start Date]]+1</f>
        <v>7</v>
      </c>
      <c r="H9" s="37" t="s">
        <v>114</v>
      </c>
      <c r="I9" s="37" t="s">
        <v>23</v>
      </c>
      <c r="J9" s="38" t="s">
        <v>24</v>
      </c>
      <c r="K9" s="38" t="s">
        <v>24</v>
      </c>
      <c r="L9" s="37" t="s">
        <v>24</v>
      </c>
      <c r="M9" s="38" t="s">
        <v>24</v>
      </c>
      <c r="N9" s="37" t="s">
        <v>8</v>
      </c>
      <c r="O9" s="37" t="s">
        <v>18</v>
      </c>
      <c r="P9" s="37" t="s">
        <v>18</v>
      </c>
      <c r="R9"/>
      <c r="S9"/>
      <c r="T9"/>
      <c r="U9"/>
      <c r="V9"/>
      <c r="W9"/>
      <c r="X9" s="3" t="s">
        <v>115</v>
      </c>
      <c r="Y9" s="4"/>
      <c r="Z9" s="4"/>
      <c r="AA9" s="4"/>
      <c r="AB9" s="4">
        <v>1</v>
      </c>
      <c r="AC9" s="4">
        <v>1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/>
      <c r="AQ9"/>
      <c r="AR9"/>
      <c r="AS9" s="3" t="s">
        <v>35</v>
      </c>
      <c r="AT9" s="4">
        <v>56</v>
      </c>
      <c r="AU9"/>
      <c r="AV9"/>
      <c r="AW9"/>
      <c r="AX9"/>
      <c r="AY9"/>
      <c r="AZ9"/>
      <c r="BA9"/>
      <c r="BC9"/>
    </row>
    <row r="10" spans="1:55" ht="15" customHeight="1">
      <c r="A10" s="37" t="s">
        <v>46</v>
      </c>
      <c r="B10" s="37" t="s">
        <v>72</v>
      </c>
      <c r="C10" s="37" t="s">
        <v>73</v>
      </c>
      <c r="D10" s="37" t="s">
        <v>115</v>
      </c>
      <c r="E10" s="38">
        <v>42584</v>
      </c>
      <c r="F10" s="38">
        <v>42590</v>
      </c>
      <c r="G10" s="39">
        <f>Aug[[#This Row],[Stop Date]]-Aug[[#This Row],[Start Date]]+1</f>
        <v>7</v>
      </c>
      <c r="H10" s="37" t="s">
        <v>114</v>
      </c>
      <c r="I10" s="37" t="s">
        <v>23</v>
      </c>
      <c r="J10" s="38" t="s">
        <v>24</v>
      </c>
      <c r="K10" s="38" t="s">
        <v>24</v>
      </c>
      <c r="L10" s="37" t="s">
        <v>24</v>
      </c>
      <c r="M10" s="38" t="s">
        <v>24</v>
      </c>
      <c r="N10" s="37" t="s">
        <v>8</v>
      </c>
      <c r="O10" s="37" t="s">
        <v>18</v>
      </c>
      <c r="P10" s="37" t="s">
        <v>18</v>
      </c>
      <c r="R10"/>
      <c r="S10"/>
      <c r="T10"/>
      <c r="U10"/>
      <c r="V10"/>
      <c r="W10"/>
      <c r="X10" s="3" t="s">
        <v>35</v>
      </c>
      <c r="Y10" s="4">
        <v>2</v>
      </c>
      <c r="Z10" s="4">
        <v>2</v>
      </c>
      <c r="AA10" s="4">
        <v>2</v>
      </c>
      <c r="AB10" s="4">
        <v>2</v>
      </c>
      <c r="AC10" s="4">
        <v>8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P10"/>
      <c r="AQ10"/>
      <c r="AR10"/>
      <c r="AS10"/>
      <c r="AT10"/>
      <c r="AU10"/>
      <c r="AV10"/>
      <c r="AW10"/>
      <c r="AX10"/>
      <c r="AY10"/>
      <c r="AZ10"/>
      <c r="BA10"/>
      <c r="BC10"/>
    </row>
    <row r="11" spans="1:55" ht="15" customHeight="1">
      <c r="P11" s="40"/>
      <c r="R11"/>
      <c r="S11"/>
      <c r="T11"/>
      <c r="U11"/>
      <c r="V11"/>
      <c r="W11"/>
      <c r="X11"/>
      <c r="Y11"/>
      <c r="Z1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P11"/>
      <c r="AQ11"/>
      <c r="AR11"/>
      <c r="AS11"/>
      <c r="AT11"/>
      <c r="AU11"/>
      <c r="AV11"/>
      <c r="AW11"/>
      <c r="AX11"/>
      <c r="AY11"/>
      <c r="AZ11"/>
      <c r="BA11"/>
      <c r="BC11"/>
    </row>
    <row r="12" spans="1:55" ht="15" customHeight="1">
      <c r="P12" s="40"/>
      <c r="R12"/>
      <c r="S12"/>
      <c r="T12"/>
      <c r="U12"/>
      <c r="V12"/>
      <c r="W12"/>
      <c r="X12"/>
      <c r="Y12"/>
      <c r="Z1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/>
      <c r="AQ12"/>
      <c r="AR12"/>
      <c r="AS12"/>
      <c r="AT12"/>
      <c r="AU12"/>
      <c r="AV12"/>
      <c r="AW12"/>
      <c r="AX12"/>
      <c r="AY12"/>
      <c r="AZ12"/>
      <c r="BA12"/>
      <c r="BC12"/>
    </row>
    <row r="13" spans="1:55" ht="15" customHeight="1">
      <c r="P13" s="40"/>
      <c r="Q13"/>
      <c r="R13"/>
      <c r="S13"/>
      <c r="T13"/>
      <c r="U13"/>
      <c r="V13"/>
      <c r="W13"/>
      <c r="X13"/>
      <c r="Y13"/>
      <c r="Z13"/>
      <c r="AP13"/>
      <c r="AQ13"/>
      <c r="AR13"/>
      <c r="AS13"/>
      <c r="AT13"/>
      <c r="AU13"/>
      <c r="AV13"/>
      <c r="AW13"/>
      <c r="AX13"/>
      <c r="AY13"/>
      <c r="AZ13"/>
      <c r="BA13"/>
      <c r="BC13"/>
    </row>
    <row r="14" spans="1:55" ht="15" customHeight="1">
      <c r="P14" s="40"/>
      <c r="Q14"/>
      <c r="R14"/>
      <c r="S14"/>
      <c r="T14"/>
      <c r="U14"/>
      <c r="V14"/>
      <c r="W14"/>
      <c r="X14"/>
      <c r="Y14"/>
      <c r="Z14"/>
      <c r="AP14"/>
      <c r="AQ14"/>
      <c r="AR14"/>
      <c r="AS14"/>
      <c r="AT14"/>
      <c r="AU14"/>
      <c r="AV14"/>
      <c r="AW14"/>
      <c r="AX14"/>
      <c r="AY14"/>
      <c r="AZ14"/>
      <c r="BA14"/>
      <c r="BC14"/>
    </row>
    <row r="15" spans="1:55" ht="15" customHeight="1">
      <c r="P15" s="40"/>
      <c r="Q15"/>
      <c r="R15"/>
      <c r="S15"/>
      <c r="T15"/>
      <c r="U15"/>
      <c r="V15"/>
      <c r="W15"/>
      <c r="X15"/>
      <c r="Y15"/>
      <c r="Z15"/>
      <c r="AP15"/>
      <c r="AQ15"/>
      <c r="AR15"/>
      <c r="AS15"/>
      <c r="AT15"/>
      <c r="AU15"/>
      <c r="AV15"/>
      <c r="AW15"/>
      <c r="AX15"/>
      <c r="AY15"/>
      <c r="AZ15"/>
      <c r="BA15"/>
      <c r="BC15"/>
    </row>
    <row r="16" spans="1:55" ht="15" customHeight="1">
      <c r="P16" s="40"/>
      <c r="Q16"/>
      <c r="R16"/>
      <c r="S16"/>
      <c r="T16"/>
      <c r="U16"/>
      <c r="V16"/>
      <c r="W16"/>
      <c r="X16"/>
      <c r="Y16"/>
      <c r="Z16"/>
      <c r="AP16"/>
      <c r="AQ16"/>
      <c r="AR16"/>
      <c r="AS16"/>
      <c r="AT16"/>
      <c r="AU16"/>
      <c r="AV16"/>
      <c r="AW16"/>
      <c r="AX16"/>
      <c r="AY16"/>
      <c r="AZ16"/>
      <c r="BA16"/>
      <c r="BC16"/>
    </row>
    <row r="17" spans="16:55" ht="15" customHeight="1">
      <c r="P17" s="40"/>
      <c r="Q17"/>
      <c r="R17"/>
      <c r="S17"/>
      <c r="T17"/>
      <c r="U17"/>
      <c r="V17"/>
      <c r="W17"/>
      <c r="X17"/>
      <c r="Y17"/>
      <c r="Z17"/>
      <c r="AP17"/>
      <c r="AQ17"/>
      <c r="AR17"/>
      <c r="AS17"/>
      <c r="AT17"/>
      <c r="AU17"/>
      <c r="AV17"/>
      <c r="AW17"/>
      <c r="AX17"/>
      <c r="AY17"/>
      <c r="AZ17"/>
      <c r="BA17"/>
      <c r="BC17"/>
    </row>
    <row r="18" spans="16:55" ht="15" customHeight="1">
      <c r="P18" s="40"/>
      <c r="Q18"/>
      <c r="R18"/>
      <c r="S18"/>
      <c r="T18"/>
      <c r="U18"/>
      <c r="V18"/>
      <c r="W18"/>
      <c r="X18"/>
      <c r="Y18"/>
      <c r="Z18"/>
      <c r="AP18"/>
      <c r="AQ18"/>
      <c r="AR18"/>
      <c r="AS18"/>
      <c r="AT18"/>
      <c r="AU18"/>
      <c r="AV18"/>
      <c r="AW18"/>
      <c r="AX18"/>
      <c r="AY18"/>
      <c r="AZ18"/>
      <c r="BA18"/>
      <c r="BC18"/>
    </row>
    <row r="19" spans="16:55" ht="15" customHeight="1">
      <c r="P19" s="40"/>
      <c r="Q19"/>
      <c r="R19"/>
      <c r="S19"/>
      <c r="T19"/>
      <c r="U19"/>
      <c r="V19"/>
      <c r="W19"/>
      <c r="X19"/>
      <c r="Y19"/>
      <c r="Z19"/>
      <c r="AP19"/>
      <c r="AQ19"/>
      <c r="AR19"/>
      <c r="AS19"/>
      <c r="AT19"/>
      <c r="AU19"/>
      <c r="AV19"/>
      <c r="AW19"/>
      <c r="AX19"/>
      <c r="AY19"/>
      <c r="AZ19"/>
      <c r="BA19"/>
      <c r="BC19"/>
    </row>
    <row r="20" spans="16:55" ht="15" customHeight="1">
      <c r="P20" s="40"/>
      <c r="Q20"/>
      <c r="BC20"/>
    </row>
    <row r="21" spans="16:55" ht="15" customHeight="1">
      <c r="P21" s="40"/>
      <c r="Q21"/>
      <c r="BC21"/>
    </row>
    <row r="22" spans="16:55" ht="15" customHeight="1">
      <c r="P22" s="40"/>
      <c r="Q22"/>
    </row>
    <row r="23" spans="16:55" ht="15" customHeight="1">
      <c r="P23" s="40"/>
      <c r="Q23"/>
    </row>
    <row r="24" spans="16:55" ht="15" customHeight="1">
      <c r="Q24"/>
    </row>
    <row r="25" spans="16:55" ht="15" customHeight="1">
      <c r="Q25"/>
    </row>
    <row r="26" spans="16:55" ht="15" customHeight="1">
      <c r="Q2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6:55" ht="15" customHeight="1">
      <c r="Q27"/>
    </row>
    <row r="28" spans="16:55" ht="15" customHeight="1">
      <c r="Q28"/>
    </row>
    <row r="29" spans="16:55" ht="15" customHeight="1" thickBot="1">
      <c r="Q29"/>
    </row>
    <row r="30" spans="16:55" ht="15" customHeight="1" thickBot="1">
      <c r="Q30"/>
      <c r="R30" s="48" t="s">
        <v>56</v>
      </c>
      <c r="S30" s="49"/>
    </row>
    <row r="31" spans="16:55" ht="15" customHeight="1">
      <c r="R31" s="14" t="s">
        <v>75</v>
      </c>
      <c r="S31" s="5">
        <v>950</v>
      </c>
    </row>
    <row r="32" spans="16:55" ht="15" customHeight="1">
      <c r="R32" s="14" t="s">
        <v>76</v>
      </c>
      <c r="S32" s="12">
        <f>GETPIVOTDATA("Antibiotic",$X$2)/S31*1000</f>
        <v>8.4210526315789469</v>
      </c>
    </row>
    <row r="33" spans="18:19" ht="15" customHeight="1">
      <c r="R33" s="14" t="s">
        <v>77</v>
      </c>
      <c r="S33" s="12">
        <f>GETPIVOTDATA("Days of Therapy",$AS$2)/S31*1000</f>
        <v>58.94736842105263</v>
      </c>
    </row>
    <row r="34" spans="18:19" ht="15" customHeight="1">
      <c r="R34" s="14" t="s">
        <v>83</v>
      </c>
      <c r="S34" s="13">
        <f>GETPIVOTDATA("Assessment / SBAR Tool Completed?",$AY$2,"Assessment / SBAR Tool Completed?","Yes")/GETPIVOTDATA("Assessment / SBAR Tool Completed?",$AY$2)</f>
        <v>0.75</v>
      </c>
    </row>
    <row r="35" spans="18:19" ht="15" customHeight="1">
      <c r="R35" s="15" t="s">
        <v>82</v>
      </c>
      <c r="S35" s="13">
        <f>GETPIVOTDATA("Assessment / SBAR Tool Completed?",$AY$2,"Assessment / SBAR Tool Completed?","Yes","Criteria Met?","Yes")/GETPIVOTDATA("Assessment / SBAR Tool Completed?",$AY$2,"Assessment / SBAR Tool Completed?","Yes")</f>
        <v>0.5</v>
      </c>
    </row>
    <row r="36" spans="18:19" ht="15" customHeight="1">
      <c r="R36" s="14" t="s">
        <v>84</v>
      </c>
      <c r="S36" s="13">
        <f>GETPIVOTDATA("Assessment / SBAR Tool Completed?",$AY$2,"Assessment / SBAR Tool Completed?","No")/GETPIVOTDATA("Assessment / SBAR Tool Completed?",$AY$2)</f>
        <v>0.25</v>
      </c>
    </row>
    <row r="37" spans="18:19" ht="15" customHeight="1">
      <c r="R37" s="15" t="s">
        <v>82</v>
      </c>
      <c r="S37" s="13">
        <f>GETPIVOTDATA("Assessment / SBAR Tool Completed?",$AY$2,"Assessment / SBAR Tool Completed?","No","Criteria Met?","Yes")/GETPIVOTDATA("Assessment / SBAR Tool Completed?",$AY$2,"Assessment / SBAR Tool Completed?","No")</f>
        <v>0.5</v>
      </c>
    </row>
    <row r="38" spans="18:19" ht="15" customHeight="1">
      <c r="R38" s="14" t="s">
        <v>85</v>
      </c>
      <c r="S38" s="12">
        <f>GETPIVOTDATA("Lab Sent",$AP$2,"Lab Sent","UA, reflex C&amp;S")/S31*1000</f>
        <v>3.1578947368421053</v>
      </c>
    </row>
    <row r="39" spans="18:19" ht="15" customHeight="1">
      <c r="R39" s="3"/>
      <c r="S39" s="4"/>
    </row>
    <row r="46" spans="18:19" ht="15" customHeight="1">
      <c r="R46"/>
      <c r="S46"/>
    </row>
    <row r="51" spans="20:22" ht="15" customHeight="1">
      <c r="V51"/>
    </row>
    <row r="52" spans="20:22" ht="15" customHeight="1">
      <c r="V52"/>
    </row>
    <row r="53" spans="20:22" ht="15" customHeight="1">
      <c r="V53"/>
    </row>
    <row r="54" spans="20:22" ht="15" customHeight="1">
      <c r="V54"/>
    </row>
    <row r="55" spans="20:22" ht="15" customHeight="1">
      <c r="V55"/>
    </row>
    <row r="56" spans="20:22" ht="15" customHeight="1">
      <c r="T56"/>
      <c r="U56"/>
      <c r="V56"/>
    </row>
  </sheetData>
  <mergeCells count="3">
    <mergeCell ref="R1:BB1"/>
    <mergeCell ref="R30:S30"/>
    <mergeCell ref="A1:P1"/>
  </mergeCells>
  <pageMargins left="0.7" right="0.7" top="0.75" bottom="0.75" header="0.3" footer="0.3"/>
  <pageSetup orientation="portrait" r:id="rId8"/>
  <drawing r:id="rId9"/>
  <tableParts count="2"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Chung, Philip</cp:lastModifiedBy>
  <dcterms:created xsi:type="dcterms:W3CDTF">2017-06-24T14:41:51Z</dcterms:created>
  <dcterms:modified xsi:type="dcterms:W3CDTF">2018-06-21T14:30:02Z</dcterms:modified>
</cp:coreProperties>
</file>